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oogle Disk\Apriota\ZAKÁZKY\Sibiřská 64\DPPS\VÝSTUP\STAV\Edit\"/>
    </mc:Choice>
  </mc:AlternateContent>
  <bookViews>
    <workbookView xWindow="0" yWindow="0" windowWidth="28800" windowHeight="12435" activeTab="1"/>
  </bookViews>
  <sheets>
    <sheet name="Pokyny pro vyplnění" sheetId="11" r:id="rId1"/>
    <sheet name="Stavba" sheetId="1" r:id="rId2"/>
    <sheet name="VzorPolozky" sheetId="10" state="hidden" r:id="rId3"/>
    <sheet name="2 0 Pol" sheetId="12" r:id="rId4"/>
    <sheet name="2 1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0 Pol'!$1:$7</definedName>
    <definedName name="_xlnm.Print_Titles" localSheetId="4">'2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0 Pol'!$A$1:$W$23</definedName>
    <definedName name="_xlnm.Print_Area" localSheetId="4">'2 1 Pol'!$A$1:$W$394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8" i="1" l="1"/>
  <c r="BA372" i="13"/>
  <c r="BA112" i="13"/>
  <c r="G9" i="13"/>
  <c r="M9" i="13" s="1"/>
  <c r="I9" i="13"/>
  <c r="K9" i="13"/>
  <c r="O9" i="13"/>
  <c r="Q9" i="13"/>
  <c r="V9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40" i="13"/>
  <c r="M40" i="13" s="1"/>
  <c r="I40" i="13"/>
  <c r="K40" i="13"/>
  <c r="O40" i="13"/>
  <c r="Q40" i="13"/>
  <c r="V40" i="13"/>
  <c r="G42" i="13"/>
  <c r="M42" i="13" s="1"/>
  <c r="I42" i="13"/>
  <c r="K42" i="13"/>
  <c r="O42" i="13"/>
  <c r="Q42" i="13"/>
  <c r="V42" i="13"/>
  <c r="G44" i="13"/>
  <c r="M44" i="13" s="1"/>
  <c r="I44" i="13"/>
  <c r="K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O46" i="13" s="1"/>
  <c r="Q56" i="13"/>
  <c r="V56" i="13"/>
  <c r="G67" i="13"/>
  <c r="M67" i="13" s="1"/>
  <c r="I67" i="13"/>
  <c r="K67" i="13"/>
  <c r="O67" i="13"/>
  <c r="Q67" i="13"/>
  <c r="V67" i="13"/>
  <c r="G74" i="13"/>
  <c r="M74" i="13" s="1"/>
  <c r="I74" i="13"/>
  <c r="K74" i="13"/>
  <c r="O74" i="13"/>
  <c r="Q74" i="13"/>
  <c r="Q73" i="13" s="1"/>
  <c r="V74" i="13"/>
  <c r="G80" i="13"/>
  <c r="I80" i="13"/>
  <c r="I73" i="13" s="1"/>
  <c r="K80" i="13"/>
  <c r="K73" i="13" s="1"/>
  <c r="O80" i="13"/>
  <c r="Q80" i="13"/>
  <c r="V80" i="13"/>
  <c r="V73" i="13" s="1"/>
  <c r="G99" i="13"/>
  <c r="M99" i="13" s="1"/>
  <c r="I99" i="13"/>
  <c r="I98" i="13" s="1"/>
  <c r="K99" i="13"/>
  <c r="K98" i="13" s="1"/>
  <c r="O99" i="13"/>
  <c r="O98" i="13" s="1"/>
  <c r="Q99" i="13"/>
  <c r="V99" i="13"/>
  <c r="G101" i="13"/>
  <c r="M101" i="13" s="1"/>
  <c r="I101" i="13"/>
  <c r="K101" i="13"/>
  <c r="O101" i="13"/>
  <c r="Q101" i="13"/>
  <c r="Q98" i="13" s="1"/>
  <c r="V101" i="13"/>
  <c r="O103" i="13"/>
  <c r="G104" i="13"/>
  <c r="M104" i="13" s="1"/>
  <c r="M103" i="13" s="1"/>
  <c r="I104" i="13"/>
  <c r="I103" i="13" s="1"/>
  <c r="K104" i="13"/>
  <c r="K103" i="13" s="1"/>
  <c r="O104" i="13"/>
  <c r="Q104" i="13"/>
  <c r="Q103" i="13" s="1"/>
  <c r="V104" i="13"/>
  <c r="V103" i="13" s="1"/>
  <c r="G107" i="13"/>
  <c r="I55" i="1" s="1"/>
  <c r="O107" i="13"/>
  <c r="Q107" i="13"/>
  <c r="G108" i="13"/>
  <c r="M108" i="13" s="1"/>
  <c r="M107" i="13" s="1"/>
  <c r="I108" i="13"/>
  <c r="I107" i="13" s="1"/>
  <c r="K108" i="13"/>
  <c r="K107" i="13" s="1"/>
  <c r="O108" i="13"/>
  <c r="Q108" i="13"/>
  <c r="V108" i="13"/>
  <c r="V107" i="13" s="1"/>
  <c r="G111" i="13"/>
  <c r="M111" i="13" s="1"/>
  <c r="I111" i="13"/>
  <c r="K111" i="13"/>
  <c r="O111" i="13"/>
  <c r="Q111" i="13"/>
  <c r="V111" i="13"/>
  <c r="G117" i="13"/>
  <c r="M117" i="13" s="1"/>
  <c r="I117" i="13"/>
  <c r="K117" i="13"/>
  <c r="O117" i="13"/>
  <c r="Q117" i="13"/>
  <c r="V117" i="13"/>
  <c r="G126" i="13"/>
  <c r="I126" i="13"/>
  <c r="K126" i="13"/>
  <c r="M126" i="13"/>
  <c r="O126" i="13"/>
  <c r="Q126" i="13"/>
  <c r="V126" i="13"/>
  <c r="G132" i="13"/>
  <c r="M132" i="13" s="1"/>
  <c r="I132" i="13"/>
  <c r="K132" i="13"/>
  <c r="O132" i="13"/>
  <c r="O110" i="13" s="1"/>
  <c r="Q132" i="13"/>
  <c r="V132" i="13"/>
  <c r="G138" i="13"/>
  <c r="M138" i="13" s="1"/>
  <c r="I138" i="13"/>
  <c r="K138" i="13"/>
  <c r="O138" i="13"/>
  <c r="Q138" i="13"/>
  <c r="V138" i="13"/>
  <c r="G144" i="13"/>
  <c r="M144" i="13" s="1"/>
  <c r="I144" i="13"/>
  <c r="K144" i="13"/>
  <c r="O144" i="13"/>
  <c r="Q144" i="13"/>
  <c r="V144" i="13"/>
  <c r="G146" i="13"/>
  <c r="I146" i="13"/>
  <c r="K146" i="13"/>
  <c r="O146" i="13"/>
  <c r="Q146" i="13"/>
  <c r="V146" i="13"/>
  <c r="G148" i="13"/>
  <c r="M148" i="13" s="1"/>
  <c r="I148" i="13"/>
  <c r="K148" i="13"/>
  <c r="O148" i="13"/>
  <c r="Q148" i="13"/>
  <c r="V148" i="13"/>
  <c r="G153" i="13"/>
  <c r="M153" i="13" s="1"/>
  <c r="I153" i="13"/>
  <c r="K153" i="13"/>
  <c r="O153" i="13"/>
  <c r="Q153" i="13"/>
  <c r="V153" i="13"/>
  <c r="G160" i="13"/>
  <c r="M160" i="13" s="1"/>
  <c r="I160" i="13"/>
  <c r="K160" i="13"/>
  <c r="O160" i="13"/>
  <c r="Q160" i="13"/>
  <c r="V160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K169" i="13"/>
  <c r="O169" i="13"/>
  <c r="G170" i="13"/>
  <c r="G169" i="13" s="1"/>
  <c r="I58" i="1" s="1"/>
  <c r="I170" i="13"/>
  <c r="I169" i="13" s="1"/>
  <c r="K170" i="13"/>
  <c r="O170" i="13"/>
  <c r="Q170" i="13"/>
  <c r="Q169" i="13" s="1"/>
  <c r="V170" i="13"/>
  <c r="V169" i="13" s="1"/>
  <c r="G173" i="13"/>
  <c r="M173" i="13" s="1"/>
  <c r="I173" i="13"/>
  <c r="K173" i="13"/>
  <c r="O173" i="13"/>
  <c r="Q173" i="13"/>
  <c r="V173" i="13"/>
  <c r="G177" i="13"/>
  <c r="M177" i="13" s="1"/>
  <c r="I177" i="13"/>
  <c r="K177" i="13"/>
  <c r="O177" i="13"/>
  <c r="Q177" i="13"/>
  <c r="V177" i="13"/>
  <c r="G181" i="13"/>
  <c r="M181" i="13" s="1"/>
  <c r="I181" i="13"/>
  <c r="K181" i="13"/>
  <c r="O181" i="13"/>
  <c r="Q181" i="13"/>
  <c r="V181" i="13"/>
  <c r="G184" i="13"/>
  <c r="M184" i="13" s="1"/>
  <c r="I184" i="13"/>
  <c r="K184" i="13"/>
  <c r="O184" i="13"/>
  <c r="Q184" i="13"/>
  <c r="V184" i="13"/>
  <c r="G186" i="13"/>
  <c r="M186" i="13" s="1"/>
  <c r="I186" i="13"/>
  <c r="K186" i="13"/>
  <c r="O186" i="13"/>
  <c r="Q186" i="13"/>
  <c r="V186" i="13"/>
  <c r="G189" i="13"/>
  <c r="M189" i="13" s="1"/>
  <c r="I189" i="13"/>
  <c r="K189" i="13"/>
  <c r="O189" i="13"/>
  <c r="Q189" i="13"/>
  <c r="V189" i="13"/>
  <c r="G194" i="13"/>
  <c r="I194" i="13"/>
  <c r="K194" i="13"/>
  <c r="O194" i="13"/>
  <c r="Q194" i="13"/>
  <c r="V194" i="13"/>
  <c r="G197" i="13"/>
  <c r="M197" i="13" s="1"/>
  <c r="I197" i="13"/>
  <c r="K197" i="13"/>
  <c r="O197" i="13"/>
  <c r="Q197" i="13"/>
  <c r="V197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4" i="13"/>
  <c r="M204" i="13" s="1"/>
  <c r="I204" i="13"/>
  <c r="K204" i="13"/>
  <c r="O204" i="13"/>
  <c r="Q204" i="13"/>
  <c r="V204" i="13"/>
  <c r="G205" i="13"/>
  <c r="M205" i="13" s="1"/>
  <c r="I205" i="13"/>
  <c r="K205" i="13"/>
  <c r="O205" i="13"/>
  <c r="Q205" i="13"/>
  <c r="V205" i="13"/>
  <c r="G208" i="13"/>
  <c r="I208" i="13"/>
  <c r="K208" i="13"/>
  <c r="O208" i="13"/>
  <c r="Q208" i="13"/>
  <c r="V208" i="13"/>
  <c r="G211" i="13"/>
  <c r="M211" i="13" s="1"/>
  <c r="I211" i="13"/>
  <c r="K211" i="13"/>
  <c r="O211" i="13"/>
  <c r="Q211" i="13"/>
  <c r="V211" i="13"/>
  <c r="G214" i="13"/>
  <c r="M214" i="13" s="1"/>
  <c r="I214" i="13"/>
  <c r="K214" i="13"/>
  <c r="O214" i="13"/>
  <c r="Q214" i="13"/>
  <c r="V214" i="13"/>
  <c r="G216" i="13"/>
  <c r="M216" i="13" s="1"/>
  <c r="I216" i="13"/>
  <c r="K216" i="13"/>
  <c r="O216" i="13"/>
  <c r="Q216" i="13"/>
  <c r="V216" i="13"/>
  <c r="G218" i="13"/>
  <c r="M218" i="13" s="1"/>
  <c r="I218" i="13"/>
  <c r="K218" i="13"/>
  <c r="O218" i="13"/>
  <c r="Q218" i="13"/>
  <c r="V218" i="13"/>
  <c r="G221" i="13"/>
  <c r="M221" i="13" s="1"/>
  <c r="I221" i="13"/>
  <c r="K221" i="13"/>
  <c r="O221" i="13"/>
  <c r="Q221" i="13"/>
  <c r="V221" i="13"/>
  <c r="G224" i="13"/>
  <c r="M224" i="13" s="1"/>
  <c r="I224" i="13"/>
  <c r="K224" i="13"/>
  <c r="O224" i="13"/>
  <c r="Q224" i="13"/>
  <c r="V224" i="13"/>
  <c r="G226" i="13"/>
  <c r="M226" i="13" s="1"/>
  <c r="I226" i="13"/>
  <c r="K226" i="13"/>
  <c r="O226" i="13"/>
  <c r="Q226" i="13"/>
  <c r="V226" i="13"/>
  <c r="G229" i="13"/>
  <c r="M229" i="13" s="1"/>
  <c r="I229" i="13"/>
  <c r="K229" i="13"/>
  <c r="O229" i="13"/>
  <c r="Q229" i="13"/>
  <c r="V229" i="13"/>
  <c r="G231" i="13"/>
  <c r="M231" i="13" s="1"/>
  <c r="I231" i="13"/>
  <c r="K231" i="13"/>
  <c r="O231" i="13"/>
  <c r="Q231" i="13"/>
  <c r="V231" i="13"/>
  <c r="G238" i="13"/>
  <c r="M238" i="13" s="1"/>
  <c r="I238" i="13"/>
  <c r="K238" i="13"/>
  <c r="O238" i="13"/>
  <c r="Q238" i="13"/>
  <c r="V238" i="13"/>
  <c r="G256" i="13"/>
  <c r="M256" i="13" s="1"/>
  <c r="I256" i="13"/>
  <c r="K256" i="13"/>
  <c r="O256" i="13"/>
  <c r="Q256" i="13"/>
  <c r="V256" i="13"/>
  <c r="G270" i="13"/>
  <c r="M270" i="13" s="1"/>
  <c r="I270" i="13"/>
  <c r="K270" i="13"/>
  <c r="O270" i="13"/>
  <c r="Q270" i="13"/>
  <c r="V270" i="13"/>
  <c r="G272" i="13"/>
  <c r="M272" i="13" s="1"/>
  <c r="I272" i="13"/>
  <c r="K272" i="13"/>
  <c r="O272" i="13"/>
  <c r="Q272" i="13"/>
  <c r="V272" i="13"/>
  <c r="G286" i="13"/>
  <c r="M286" i="13" s="1"/>
  <c r="I286" i="13"/>
  <c r="K286" i="13"/>
  <c r="O286" i="13"/>
  <c r="Q286" i="13"/>
  <c r="V286" i="13"/>
  <c r="G288" i="13"/>
  <c r="M288" i="13" s="1"/>
  <c r="I288" i="13"/>
  <c r="K288" i="13"/>
  <c r="O288" i="13"/>
  <c r="Q288" i="13"/>
  <c r="V288" i="13"/>
  <c r="G291" i="13"/>
  <c r="M291" i="13" s="1"/>
  <c r="I291" i="13"/>
  <c r="K291" i="13"/>
  <c r="O291" i="13"/>
  <c r="Q291" i="13"/>
  <c r="V291" i="13"/>
  <c r="G294" i="13"/>
  <c r="M294" i="13" s="1"/>
  <c r="I294" i="13"/>
  <c r="I293" i="13" s="1"/>
  <c r="K294" i="13"/>
  <c r="O294" i="13"/>
  <c r="Q294" i="13"/>
  <c r="Q293" i="13" s="1"/>
  <c r="V294" i="13"/>
  <c r="V293" i="13" s="1"/>
  <c r="G310" i="13"/>
  <c r="I310" i="13"/>
  <c r="K310" i="13"/>
  <c r="K293" i="13" s="1"/>
  <c r="O310" i="13"/>
  <c r="Q310" i="13"/>
  <c r="V310" i="13"/>
  <c r="G313" i="13"/>
  <c r="M313" i="13" s="1"/>
  <c r="I313" i="13"/>
  <c r="K313" i="13"/>
  <c r="O313" i="13"/>
  <c r="Q313" i="13"/>
  <c r="V313" i="13"/>
  <c r="G315" i="13"/>
  <c r="I315" i="13"/>
  <c r="K315" i="13"/>
  <c r="M315" i="13"/>
  <c r="O315" i="13"/>
  <c r="Q315" i="13"/>
  <c r="V315" i="13"/>
  <c r="G317" i="13"/>
  <c r="M317" i="13" s="1"/>
  <c r="I317" i="13"/>
  <c r="K317" i="13"/>
  <c r="O317" i="13"/>
  <c r="Q317" i="13"/>
  <c r="V317" i="13"/>
  <c r="G324" i="13"/>
  <c r="M324" i="13" s="1"/>
  <c r="I324" i="13"/>
  <c r="K324" i="13"/>
  <c r="O324" i="13"/>
  <c r="Q324" i="13"/>
  <c r="V324" i="13"/>
  <c r="G326" i="13"/>
  <c r="M326" i="13" s="1"/>
  <c r="I326" i="13"/>
  <c r="K326" i="13"/>
  <c r="O326" i="13"/>
  <c r="Q326" i="13"/>
  <c r="V326" i="13"/>
  <c r="G328" i="13"/>
  <c r="M328" i="13" s="1"/>
  <c r="I328" i="13"/>
  <c r="K328" i="13"/>
  <c r="O328" i="13"/>
  <c r="Q328" i="13"/>
  <c r="V328" i="13"/>
  <c r="G331" i="13"/>
  <c r="M331" i="13" s="1"/>
  <c r="I331" i="13"/>
  <c r="K331" i="13"/>
  <c r="O331" i="13"/>
  <c r="Q331" i="13"/>
  <c r="V331" i="13"/>
  <c r="G333" i="13"/>
  <c r="M333" i="13" s="1"/>
  <c r="I333" i="13"/>
  <c r="K333" i="13"/>
  <c r="O333" i="13"/>
  <c r="Q333" i="13"/>
  <c r="V333" i="13"/>
  <c r="G335" i="13"/>
  <c r="M335" i="13" s="1"/>
  <c r="I335" i="13"/>
  <c r="K335" i="13"/>
  <c r="O335" i="13"/>
  <c r="Q335" i="13"/>
  <c r="V335" i="13"/>
  <c r="G337" i="13"/>
  <c r="I337" i="13"/>
  <c r="K337" i="13"/>
  <c r="O337" i="13"/>
  <c r="Q337" i="13"/>
  <c r="V337" i="13"/>
  <c r="G339" i="13"/>
  <c r="M339" i="13" s="1"/>
  <c r="I339" i="13"/>
  <c r="I334" i="13" s="1"/>
  <c r="K339" i="13"/>
  <c r="O339" i="13"/>
  <c r="Q339" i="13"/>
  <c r="Q334" i="13" s="1"/>
  <c r="V339" i="13"/>
  <c r="G342" i="13"/>
  <c r="M342" i="13" s="1"/>
  <c r="I342" i="13"/>
  <c r="K342" i="13"/>
  <c r="O342" i="13"/>
  <c r="Q342" i="13"/>
  <c r="V342" i="13"/>
  <c r="G345" i="13"/>
  <c r="I345" i="13"/>
  <c r="K345" i="13"/>
  <c r="O345" i="13"/>
  <c r="Q345" i="13"/>
  <c r="V345" i="13"/>
  <c r="G358" i="13"/>
  <c r="M358" i="13" s="1"/>
  <c r="I358" i="13"/>
  <c r="K358" i="13"/>
  <c r="O358" i="13"/>
  <c r="Q358" i="13"/>
  <c r="V358" i="13"/>
  <c r="G371" i="13"/>
  <c r="M371" i="13" s="1"/>
  <c r="I371" i="13"/>
  <c r="K371" i="13"/>
  <c r="O371" i="13"/>
  <c r="Q371" i="13"/>
  <c r="V371" i="13"/>
  <c r="V344" i="13" s="1"/>
  <c r="G382" i="13"/>
  <c r="M382" i="13" s="1"/>
  <c r="I382" i="13"/>
  <c r="K382" i="13"/>
  <c r="O382" i="13"/>
  <c r="Q382" i="13"/>
  <c r="V382" i="13"/>
  <c r="G383" i="13"/>
  <c r="M383" i="13" s="1"/>
  <c r="I383" i="13"/>
  <c r="K383" i="13"/>
  <c r="O383" i="13"/>
  <c r="Q383" i="13"/>
  <c r="V383" i="13"/>
  <c r="G384" i="13"/>
  <c r="M384" i="13" s="1"/>
  <c r="I384" i="13"/>
  <c r="K384" i="13"/>
  <c r="O384" i="13"/>
  <c r="Q384" i="13"/>
  <c r="V384" i="13"/>
  <c r="G385" i="13"/>
  <c r="M385" i="13" s="1"/>
  <c r="I385" i="13"/>
  <c r="K385" i="13"/>
  <c r="O385" i="13"/>
  <c r="Q385" i="13"/>
  <c r="V385" i="13"/>
  <c r="G387" i="13"/>
  <c r="M387" i="13" s="1"/>
  <c r="I387" i="13"/>
  <c r="K387" i="13"/>
  <c r="O387" i="13"/>
  <c r="Q387" i="13"/>
  <c r="V387" i="13"/>
  <c r="G388" i="13"/>
  <c r="M388" i="13" s="1"/>
  <c r="I388" i="13"/>
  <c r="K388" i="13"/>
  <c r="O388" i="13"/>
  <c r="Q388" i="13"/>
  <c r="V388" i="13"/>
  <c r="G390" i="13"/>
  <c r="M390" i="13" s="1"/>
  <c r="I390" i="13"/>
  <c r="K390" i="13"/>
  <c r="O390" i="13"/>
  <c r="Q390" i="13"/>
  <c r="V390" i="13"/>
  <c r="G391" i="13"/>
  <c r="M391" i="13" s="1"/>
  <c r="I391" i="13"/>
  <c r="K391" i="13"/>
  <c r="O391" i="13"/>
  <c r="Q391" i="13"/>
  <c r="V391" i="13"/>
  <c r="AF393" i="13"/>
  <c r="BA13" i="12"/>
  <c r="I8" i="12"/>
  <c r="Q8" i="12"/>
  <c r="V8" i="12"/>
  <c r="G9" i="12"/>
  <c r="M9" i="12" s="1"/>
  <c r="M8" i="12" s="1"/>
  <c r="I9" i="12"/>
  <c r="K9" i="12"/>
  <c r="K8" i="12" s="1"/>
  <c r="O9" i="12"/>
  <c r="O8" i="12" s="1"/>
  <c r="Q9" i="12"/>
  <c r="V9" i="12"/>
  <c r="G12" i="12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V11" i="12" s="1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AF22" i="12"/>
  <c r="G27" i="1"/>
  <c r="G344" i="13" l="1"/>
  <c r="I66" i="1" s="1"/>
  <c r="G207" i="13"/>
  <c r="I61" i="1" s="1"/>
  <c r="G143" i="13"/>
  <c r="I57" i="1" s="1"/>
  <c r="G40" i="1"/>
  <c r="G8" i="12"/>
  <c r="I68" i="1" s="1"/>
  <c r="I19" i="1" s="1"/>
  <c r="G41" i="1"/>
  <c r="G39" i="1"/>
  <c r="G42" i="1"/>
  <c r="I381" i="13"/>
  <c r="O381" i="13"/>
  <c r="G11" i="12"/>
  <c r="I69" i="1" s="1"/>
  <c r="I20" i="1" s="1"/>
  <c r="O334" i="13"/>
  <c r="O312" i="13"/>
  <c r="I228" i="13"/>
  <c r="I188" i="13"/>
  <c r="Q46" i="13"/>
  <c r="O11" i="12"/>
  <c r="Q312" i="13"/>
  <c r="Q228" i="13"/>
  <c r="I207" i="13"/>
  <c r="K188" i="13"/>
  <c r="K172" i="13"/>
  <c r="Q172" i="13"/>
  <c r="O143" i="13"/>
  <c r="I110" i="13"/>
  <c r="O8" i="13"/>
  <c r="G8" i="13"/>
  <c r="I11" i="12"/>
  <c r="V381" i="13"/>
  <c r="I344" i="13"/>
  <c r="O344" i="13"/>
  <c r="V334" i="13"/>
  <c r="K312" i="13"/>
  <c r="G293" i="13"/>
  <c r="I63" i="1" s="1"/>
  <c r="V228" i="13"/>
  <c r="G228" i="13"/>
  <c r="I62" i="1" s="1"/>
  <c r="K207" i="13"/>
  <c r="Q207" i="13"/>
  <c r="V188" i="13"/>
  <c r="V172" i="13"/>
  <c r="G172" i="13"/>
  <c r="I59" i="1" s="1"/>
  <c r="M170" i="13"/>
  <c r="M169" i="13" s="1"/>
  <c r="K143" i="13"/>
  <c r="Q143" i="13"/>
  <c r="K110" i="13"/>
  <c r="Q110" i="13"/>
  <c r="G103" i="13"/>
  <c r="I54" i="1" s="1"/>
  <c r="V98" i="13"/>
  <c r="O73" i="13"/>
  <c r="K46" i="13"/>
  <c r="K8" i="13"/>
  <c r="I312" i="13"/>
  <c r="O188" i="13"/>
  <c r="I172" i="13"/>
  <c r="Q8" i="13"/>
  <c r="AE393" i="13"/>
  <c r="F42" i="1" s="1"/>
  <c r="K381" i="13"/>
  <c r="Q381" i="13"/>
  <c r="K334" i="13"/>
  <c r="K228" i="13"/>
  <c r="O207" i="13"/>
  <c r="Q188" i="13"/>
  <c r="M172" i="13"/>
  <c r="I143" i="13"/>
  <c r="G73" i="13"/>
  <c r="I52" i="1" s="1"/>
  <c r="K11" i="12"/>
  <c r="Q11" i="12"/>
  <c r="AE22" i="12"/>
  <c r="K344" i="13"/>
  <c r="Q344" i="13"/>
  <c r="G334" i="13"/>
  <c r="I65" i="1" s="1"/>
  <c r="V312" i="13"/>
  <c r="O293" i="13"/>
  <c r="O228" i="13"/>
  <c r="V207" i="13"/>
  <c r="G188" i="13"/>
  <c r="I60" i="1" s="1"/>
  <c r="O172" i="13"/>
  <c r="V143" i="13"/>
  <c r="V110" i="13"/>
  <c r="G110" i="13"/>
  <c r="I56" i="1" s="1"/>
  <c r="M98" i="13"/>
  <c r="G98" i="13"/>
  <c r="I53" i="1" s="1"/>
  <c r="V46" i="13"/>
  <c r="I46" i="13"/>
  <c r="V8" i="13"/>
  <c r="I8" i="13"/>
  <c r="M110" i="13"/>
  <c r="M312" i="13"/>
  <c r="M46" i="13"/>
  <c r="M8" i="13"/>
  <c r="M228" i="13"/>
  <c r="M381" i="13"/>
  <c r="M345" i="13"/>
  <c r="M344" i="13" s="1"/>
  <c r="G312" i="13"/>
  <c r="I64" i="1" s="1"/>
  <c r="M208" i="13"/>
  <c r="M207" i="13" s="1"/>
  <c r="M194" i="13"/>
  <c r="M188" i="13" s="1"/>
  <c r="M146" i="13"/>
  <c r="M143" i="13" s="1"/>
  <c r="G381" i="13"/>
  <c r="I67" i="1" s="1"/>
  <c r="G46" i="13"/>
  <c r="I51" i="1" s="1"/>
  <c r="M337" i="13"/>
  <c r="M334" i="13" s="1"/>
  <c r="M310" i="13"/>
  <c r="M293" i="13" s="1"/>
  <c r="M80" i="13"/>
  <c r="M73" i="13" s="1"/>
  <c r="M12" i="12"/>
  <c r="M11" i="12" s="1"/>
  <c r="J28" i="1"/>
  <c r="J26" i="1"/>
  <c r="G38" i="1"/>
  <c r="F38" i="1"/>
  <c r="H32" i="1"/>
  <c r="J23" i="1"/>
  <c r="J24" i="1"/>
  <c r="J25" i="1"/>
  <c r="J27" i="1"/>
  <c r="E24" i="1"/>
  <c r="E26" i="1"/>
  <c r="G43" i="1" l="1"/>
  <c r="G25" i="1" s="1"/>
  <c r="G26" i="1" s="1"/>
  <c r="H42" i="1"/>
  <c r="I42" i="1" s="1"/>
  <c r="G393" i="13"/>
  <c r="I50" i="1"/>
  <c r="F41" i="1"/>
  <c r="F39" i="1"/>
  <c r="G22" i="12"/>
  <c r="I17" i="1"/>
  <c r="H41" i="1" l="1"/>
  <c r="F43" i="1"/>
  <c r="H39" i="1"/>
  <c r="I39" i="1" s="1"/>
  <c r="I16" i="1"/>
  <c r="I21" i="1" s="1"/>
  <c r="I70" i="1"/>
  <c r="F40" i="1" s="1"/>
  <c r="H40" i="1" s="1"/>
  <c r="I40" i="1" s="1"/>
  <c r="I41" i="1" l="1"/>
  <c r="I43" i="1" s="1"/>
  <c r="J41" i="1" s="1"/>
  <c r="H43" i="1"/>
  <c r="J69" i="1"/>
  <c r="J57" i="1"/>
  <c r="J55" i="1"/>
  <c r="J53" i="1"/>
  <c r="J63" i="1"/>
  <c r="J50" i="1"/>
  <c r="J64" i="1"/>
  <c r="J59" i="1"/>
  <c r="J52" i="1"/>
  <c r="J54" i="1"/>
  <c r="J67" i="1"/>
  <c r="J61" i="1"/>
  <c r="J56" i="1"/>
  <c r="J62" i="1"/>
  <c r="J58" i="1"/>
  <c r="J51" i="1"/>
  <c r="J65" i="1"/>
  <c r="J66" i="1"/>
  <c r="J60" i="1"/>
  <c r="J68" i="1"/>
  <c r="G23" i="1"/>
  <c r="G24" i="1" s="1"/>
  <c r="G29" i="1" s="1"/>
  <c r="G28" i="1"/>
  <c r="J42" i="1" l="1"/>
  <c r="J43" i="1" s="1"/>
  <c r="J39" i="1"/>
  <c r="J40" i="1"/>
  <c r="J7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<sst xmlns="http://schemas.openxmlformats.org/spreadsheetml/2006/main" count="1509" uniqueCount="523">
  <si>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</si>
  <si>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</si>
  <si>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</si>
  <si>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</si>
  <si>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</si>
  <si>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</si>
  <si>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</si>
  <si>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</si>
  <si>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</si>
  <si>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</si>
  <si>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</si>
  <si>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</si>
  <si>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</si>
  <si>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</si>
  <si>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</si>
  <si>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</si>
  <si>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</si>
  <si>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</si>
  <si>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</si>
  <si>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</si>
  <si>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</si>
  <si>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</si>
  <si>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</si>
  <si>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</si>
  <si>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</si>
  <si>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</si>
  <si>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</si>
  <si>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</si>
  <si>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</si>
  <si>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</si>
  <si>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</si>
  <si>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</si>
  <si>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</si>
  <si>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</si>
  <si>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</si>
  <si>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</si>
  <si>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</si>
  <si>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</si>
  <si>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</si>
  <si>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</si>
  <si>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</si>
  <si>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</si>
  <si>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</si>
  <si>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7</t>
  </si>
  <si>
    <t>Rekonstrukce bytových jader v bytovém domě Sibiřská 64,Brno</t>
  </si>
  <si>
    <t>Stavba</t>
  </si>
  <si>
    <t>2</t>
  </si>
  <si>
    <t>Rekonstrukce bytových jader v bytovém domě Sibiřská 64,Brno_VAR SPRCH KOUT</t>
  </si>
  <si>
    <t>0</t>
  </si>
  <si>
    <t>Vedlejší a ostatní náklady</t>
  </si>
  <si>
    <t>1</t>
  </si>
  <si>
    <t>Arcitektonicko-stavební řešení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</si>
  <si>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</si>
  <si>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</si>
  <si>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</si>
  <si>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</si>
  <si>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</si>
  <si>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</si>
  <si>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</si>
  <si>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</si>
  <si>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</si>
  <si>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</si>
  <si>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</si>
  <si>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</si>
  <si>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</si>
  <si>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</si>
  <si>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</si>
  <si>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</si>
  <si>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</si>
  <si>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</si>
  <si>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</si>
  <si>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</si>
  <si>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</si>
  <si>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</si>
  <si>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</si>
  <si>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</si>
  <si>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</si>
  <si>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</si>
  <si>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</si>
  <si>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</si>
  <si>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</si>
  <si>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</si>
  <si>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</si>
  <si>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</si>
  <si>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</si>
  <si>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</si>
  <si>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</si>
  <si>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</si>
  <si>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</si>
  <si>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</si>
  <si>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</si>
  <si>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</si>
  <si>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</si>
  <si>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</si>
  <si>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</si>
  <si>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</si>
  <si>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</si>
  <si>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</si>
  <si>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</si>
  <si>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</si>
  <si>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</si>
  <si>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</si>
  <si>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</si>
  <si>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</si>
  <si>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</si>
  <si>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</si>
  <si>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</si>
  <si>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</si>
  <si>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</si>
  <si>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</si>
  <si>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</si>
  <si>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</si>
  <si>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</si>
  <si>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</si>
  <si>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</si>
  <si>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</si>
  <si>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</si>
  <si>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</si>
  <si>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</si>
  <si>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</si>
  <si>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</si>
  <si>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</si>
  <si>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</si>
  <si>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</si>
  <si>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</si>
  <si>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</t>
  </si>
  <si>
    <t>Indiv</t>
  </si>
  <si>
    <t>POL99_8</t>
  </si>
  <si>
    <t>Veškeré náklady spojené s vybudováním, provozem a odstraněním zařízení staveniště.</t>
  </si>
  <si>
    <t>POP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</si>
  <si>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</si>
  <si>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</si>
  <si>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odpadu,</t>
  </si>
  <si>
    <t>vč uvedení do původního stavu</t>
  </si>
  <si>
    <t>00525 RX</t>
  </si>
  <si>
    <t>Technická opatření dodavatele k provizornímu užívání bytu po dobu jeho rekonstrukce, dle technologie dodavatele</t>
  </si>
  <si>
    <t>byt</t>
  </si>
  <si>
    <t>Vlastní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</si>
  <si>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</si>
  <si>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</si>
  <si>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</si>
  <si>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005261021R</t>
  </si>
  <si>
    <t>Bankovní záruky za řádné provedení díla</t>
  </si>
  <si>
    <t>005261022R</t>
  </si>
  <si>
    <t>Bankovní záruky za splnění záručních podmínek</t>
  </si>
  <si>
    <t>R519191</t>
  </si>
  <si>
    <t>Dodávka,montáž,nájem,demontáž,manipulace mobilní sanitární buňky po dobu výstavby, vč napojení na rozvody</t>
  </si>
  <si>
    <t>Komplet</t>
  </si>
  <si>
    <t>SUM</t>
  </si>
  <si>
    <t>END</t>
  </si>
  <si>
    <t>342261111RT1</t>
  </si>
  <si>
    <t>Příčky z desek sádrokartonových jednoduché opláštění, jednoduchá konstrukce CW 50 tloušťka příčky 75 mm, desky standard, tloušťky 12,5 mm, tloušťka izolace 50 mm, požární odolnost EI 30</t>
  </si>
  <si>
    <t>m2</t>
  </si>
  <si>
    <t>801-1</t>
  </si>
  <si>
    <t>POL1_</t>
  </si>
  <si>
    <t>zřízení nosné konstrukce příčky, vložení tepelné izolace tl. do 5 cm, dodávka a montáž desek, přebroušení a tmelení spár a úprava rohů</t>
  </si>
  <si>
    <t>SPI</t>
  </si>
  <si>
    <t>1.np : 2,70*(2,45*4+4,15*2)-0,80*1,97*2</t>
  </si>
  <si>
    <t>VV</t>
  </si>
  <si>
    <t>2,70*(2,45*3+4,15*3)-0,80*1,97*3</t>
  </si>
  <si>
    <t>2.np : 2,70*(2,45*4+4,15*2)-0,80*1,97*2</t>
  </si>
  <si>
    <t>2,70*(2,45*4+4,15*2)-0,80*1,97*2</t>
  </si>
  <si>
    <t>3.np : 2,50*(2,45*6)</t>
  </si>
  <si>
    <t>2,50*(2,45*3+4,15*3)-0,80*1,97*3</t>
  </si>
  <si>
    <t>342263410R00</t>
  </si>
  <si>
    <t>Úpravy, doplňkové práce a příplatky pro sádrokartonové a sádrovláknité příčky doplňkové práce osazení revizních dvířek do 0,25 m2</t>
  </si>
  <si>
    <t>kus</t>
  </si>
  <si>
    <t>O/4 : 36</t>
  </si>
  <si>
    <t>342266111RU9</t>
  </si>
  <si>
    <t>Předstěny opláštěné sádrokartonovými deskami obklad stěn sádrokartonem na ocelovou konstrukci z profilů CW 50 tloušťka desky 12, 5 mm, impregnovaná, bez izolace</t>
  </si>
  <si>
    <t>předstěny sociálek : 0,70*1,30*36</t>
  </si>
  <si>
    <t>342266998R00</t>
  </si>
  <si>
    <t>Předstěny opláštěné sádrokartonovými deskami příplatky příplatek pro obklad za plochu do 2 m2</t>
  </si>
  <si>
    <t>342264051RT3</t>
  </si>
  <si>
    <t>Podhledy na kovové konstrukci opláštěné deskami sádrokartonovými nosná konstrukce z profilů CD s přímým uchycením 1x deska, tloušťky 12,5 mm, impregnovaná</t>
  </si>
  <si>
    <t>koupelna+WC : 2,57*36</t>
  </si>
  <si>
    <t>342264101R00</t>
  </si>
  <si>
    <t>Doplňkové práce osazení revizních dvířek do sádrokartonového podhledu, do 0,25 m2</t>
  </si>
  <si>
    <t>s vyřezáním otvoru, osazením rámu s dvířky, prošroubováním a úpravou parotěsné zábrany,</t>
  </si>
  <si>
    <t>Položka obsahuje vytvoření otvoru a osazení rámu sdvířky včetně prošroubování.</t>
  </si>
  <si>
    <t>O/3 : 36</t>
  </si>
  <si>
    <t>342264098R00</t>
  </si>
  <si>
    <t>Příplatky k podhledům sádrokartonovým příplatek k podhledu sádrokartonovému za plochu do 2 m2</t>
  </si>
  <si>
    <t>R3421934</t>
  </si>
  <si>
    <t>SDK instalační předstěna tl.117,5mm - dodávka,montáž,přesun,pomocné lešení</t>
  </si>
  <si>
    <t>-instalační předstěna tl.117,5mm</t>
  </si>
  <si>
    <t>-jednoduché opláštění deskami AKU protipožárními,impregnovanými tl.12,5mm ze strany koupelny</t>
  </si>
  <si>
    <t>-TI MW tl.80mm mezi kci z CW a UW profilů</t>
  </si>
  <si>
    <t>-požární odolnost EI30</t>
  </si>
  <si>
    <t xml:space="preserve">ozn.B9,instalační šachta : </t>
  </si>
  <si>
    <t>1.np : 1,65*2,70*12</t>
  </si>
  <si>
    <t>2.np : 1,65*2,70*12</t>
  </si>
  <si>
    <t>3.np : 1,65*2,50*12</t>
  </si>
  <si>
    <t>R3462443</t>
  </si>
  <si>
    <t>Podezdění sprchové vaničky,čtvrtkruh,950 x 950 mm - dodávka,montáž,přesun</t>
  </si>
  <si>
    <t>36</t>
  </si>
  <si>
    <t>O/3_DODAVKA</t>
  </si>
  <si>
    <t>Revizní dvířka do SDK 35x25cm ,plast ,přesun</t>
  </si>
  <si>
    <t>ks</t>
  </si>
  <si>
    <t>POL3_</t>
  </si>
  <si>
    <t>O/4_DODAVKA</t>
  </si>
  <si>
    <t>Revizní dvířka do SDK s PO EI30,neviditelná pod obklad,rozměr 30x30cm,přesun</t>
  </si>
  <si>
    <t>611421231R00</t>
  </si>
  <si>
    <t>Oprava vnitřních vápenných omítek stropů železobetonových rovných tvárnicových a kleneb v množství opravované plochy_x000D_
 v množství opravované plochy přes 5 do 10 %, štukových</t>
  </si>
  <si>
    <t>801-4</t>
  </si>
  <si>
    <t>stropy : 940,05</t>
  </si>
  <si>
    <t>společné prostory-stropy : 83,54+14,41+83,49+13,99+83,49+13,99</t>
  </si>
  <si>
    <t>612403384R00</t>
  </si>
  <si>
    <t>Hrubá výplň rýh ve stěnách, jakoukoliv maltou maltou ze suchých směsí_x000D_
 70 x 70 mm</t>
  </si>
  <si>
    <t>m</t>
  </si>
  <si>
    <t>jakékoliv šířky rýhy,</t>
  </si>
  <si>
    <t>ozn N1 : 5,50+2*2,50</t>
  </si>
  <si>
    <t>612403386R00</t>
  </si>
  <si>
    <t>Hrubá výplň rýh ve stěnách, jakoukoliv maltou maltou ze suchých směsí_x000D_
 100 x 100 mm</t>
  </si>
  <si>
    <t>po vybouraných zděných příčkách : 2,63*2*12*2+2,46*2*12</t>
  </si>
  <si>
    <t>612421231R00</t>
  </si>
  <si>
    <t>Oprava vnitřních vápenných omítek stěn v množství opravované plochy přes 5 do 10 %,  štukových</t>
  </si>
  <si>
    <t xml:space="preserve">malby na ponechaných kcích : </t>
  </si>
  <si>
    <t>1.np-3.np : (7,13+4,15)*2*2,63*36+(1,81+1,65)*2*2,63*36</t>
  </si>
  <si>
    <t>-11*1,65*2,63*2</t>
  </si>
  <si>
    <t>nad obklady v koupelnách : (1,58*2+1,65)*(2,63-2,30)*36</t>
  </si>
  <si>
    <t>stěny : 35,68*2*(2,63+2,63+2,46)</t>
  </si>
  <si>
    <t>5,84*2*(2,63+2,63+2,46)</t>
  </si>
  <si>
    <t>odpočet oken : -24*3*1,50*1,40+(1,50+2*1,40)*0,25*24*2</t>
  </si>
  <si>
    <t>odpočet dveří-vstup : -0,80*1,97*36+(0,80+2*1,97)*0,35*36</t>
  </si>
  <si>
    <t>vnitřní : -0,8*1,97*2*36</t>
  </si>
  <si>
    <t>-0,60*1,97*36</t>
  </si>
  <si>
    <t>612451121R00</t>
  </si>
  <si>
    <t>Omítky vnitřního zdiva cementové hladké</t>
  </si>
  <si>
    <t>v podlaží i ve schodišti, zdiva cihelného, kamenného, smíšeného nebo betonového</t>
  </si>
  <si>
    <t xml:space="preserve">pod obklady na původním zdivu : </t>
  </si>
  <si>
    <t>1.np : ((1,58*2+1,65)*2,30-0,60*2,00)*12</t>
  </si>
  <si>
    <t>2.np : ((1,58*2+1,65)*2,30-0,60*2,00)*12</t>
  </si>
  <si>
    <t>3.np : ((1,58*2+1,65)*2,30-0,60*2,00)*12</t>
  </si>
  <si>
    <t>632415110RT2</t>
  </si>
  <si>
    <t>Potěr ze suchých směsí cementový samonivelační vyrovnávací, tloušťky 10 mm, ruční zpracování</t>
  </si>
  <si>
    <t>s rozprostřením a uhlazením</t>
  </si>
  <si>
    <t xml:space="preserve">viz legenda místností,předpoklad vyrovnání podlah po odbourání dlažeb : </t>
  </si>
  <si>
    <t>1.np : 2,57+2,57+2,57+2,57+2,57+2,57+2,57+2,57+2,57+2,57+2,57+2,57</t>
  </si>
  <si>
    <t>2.np : 12*2,57</t>
  </si>
  <si>
    <t>3.np : 12*2,57</t>
  </si>
  <si>
    <t>632441491RXX</t>
  </si>
  <si>
    <t>Broušení podlah - odstranění zbytků lepidel po demontáži PVC</t>
  </si>
  <si>
    <t xml:space="preserve">viz legenda místností : </t>
  </si>
  <si>
    <t>1.np : 14,40+8,69+3,35+3,38+8,64+14,07+14,11+8,61+3,31+3,34+8,63+13,86</t>
  </si>
  <si>
    <t>13,76+8,67+3,35+3,34+8,66+14,44+14,40+8,69+3,36+3,33+8,64+14,07</t>
  </si>
  <si>
    <t>14,11+8,62+3,31+3,34+8,65+13,86+13,80+8,77+3,42+3,41</t>
  </si>
  <si>
    <t>8,67+14,44</t>
  </si>
  <si>
    <t/>
  </si>
  <si>
    <t>Mezisoučet</t>
  </si>
  <si>
    <t>2.np : 14,40+8,69+3,36+3,33+8,64+14,07+14,11+8,61+3,31+3,34+8,66+13,86</t>
  </si>
  <si>
    <t>13,76+8,65+3,35+3,36+8,71+14,40+14,40+8,69+3,36+3,33+8,64</t>
  </si>
  <si>
    <t>14,07+14,08+8,61+3,31+3,34+8,65+13,66+13,96+8,65+3,36</t>
  </si>
  <si>
    <t>3,36+8,71+14,40</t>
  </si>
  <si>
    <t>3.np : 14,40+8,69+3,36+3,33+8,64+14,07+14,11+8,61+3,31+3,34+8,66</t>
  </si>
  <si>
    <t>13,86+13,76+8,65+3,35+3,36+8,71+14,40+14,40+8,69+3,36</t>
  </si>
  <si>
    <t>3,33+8,64+14,07+12,07+9,88+3,31+3,34+10,71+11,74</t>
  </si>
  <si>
    <t>13,96+8,65+3,36+3,36+8,71+14,40</t>
  </si>
  <si>
    <t>642942211R00</t>
  </si>
  <si>
    <t>Osazení zárubní dveřních ocelových do sádrokartonové příčky_x000D_
 tloušťky 75 mm_x000D_
 šířky 700 mm, bez dodávky zárubně</t>
  </si>
  <si>
    <t>Z/1 : 5+4+3</t>
  </si>
  <si>
    <t>553308020R</t>
  </si>
  <si>
    <t>zárubeň kovová hranatá; pro sádrokarton; š profilu 75 mm; š průchodu 800 mm; h průchodu 1 970 mm; L; závěsy kapsové</t>
  </si>
  <si>
    <t>SPCM</t>
  </si>
  <si>
    <t>5+4+3</t>
  </si>
  <si>
    <t>941955001R00</t>
  </si>
  <si>
    <t>Lešení lehké pracovní pomocné pomocné, o výšce lešeňové podlahy do 1,2 m</t>
  </si>
  <si>
    <t>800-3</t>
  </si>
  <si>
    <t xml:space="preserve">pro podhledy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</si>
  <si>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</si>
  <si>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</si>
  <si>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(44,22*12,65)*3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</si>
  <si>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</si>
  <si>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</si>
  <si>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801-3</t>
  </si>
  <si>
    <t>nebo vybourání otvorů průřezové plochy přes 4 m2 v příčkách, včetně pomocného lešení o výšce podlahy do 1900 mm a pro zatížení do 1,5 kPa  (150 kg/m2),</t>
  </si>
  <si>
    <t>962084131R00</t>
  </si>
  <si>
    <t>Bourání zdiva příček deskových a sádrových potažených rabicovým pletivem nebo bez pletiva, sádrokartonových bez kovové konstrukce, tloušťky do 100 mm</t>
  </si>
  <si>
    <t>nebo vybourání otvorů jakýchkoliv rozměrů, včetně pomocného lešení o výšce podlahy do 1900 mm a pro zatížení do 1,5 kPa  (150 kg/m2),</t>
  </si>
  <si>
    <t xml:space="preserve">ozn B3 : </t>
  </si>
  <si>
    <t>2,50*(2,45*4+4,15*2+0,86+0,85+1,90)-0,80*1,97*2</t>
  </si>
  <si>
    <t>965081713RT1</t>
  </si>
  <si>
    <t>Bourání podlah z keramických dlaždic, tloušťky do 10 mm, plochy přes 1 m2</t>
  </si>
  <si>
    <t>bez podkladního lože, s jakoukoliv výplní spár</t>
  </si>
  <si>
    <t xml:space="preserve">viz legenda místností,ozn.B2 : 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</si>
  <si>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</si>
  <si>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</si>
  <si>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</si>
  <si>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 xml:space="preserve">ozn. B6,B7 : </t>
  </si>
  <si>
    <t>1.np : 3*12</t>
  </si>
  <si>
    <t>2.np : 3*12</t>
  </si>
  <si>
    <t>3.np : 3*12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</si>
  <si>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</si>
  <si>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</si>
  <si>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 xml:space="preserve">ozn.B7 : </t>
  </si>
  <si>
    <t>1.np : 5*0,80*1,97</t>
  </si>
  <si>
    <t>2.np : 4*0,80*1,97</t>
  </si>
  <si>
    <t>3.np : 3*0,8*1,97</t>
  </si>
  <si>
    <t>970031160R00</t>
  </si>
  <si>
    <t>Jádrové vrtání, kruhové prostupy v cihelném zdivu jádrové vrtání, do D 160 mm</t>
  </si>
  <si>
    <t>ST1 : 36*0,10</t>
  </si>
  <si>
    <t>970051160R00</t>
  </si>
  <si>
    <t>Jádrové vrtání, kruhové prostupy v železobetonu jádrové vrtání , do D 160 mm</t>
  </si>
  <si>
    <t>ST7 : 6*0,22</t>
  </si>
  <si>
    <t>978013191R00</t>
  </si>
  <si>
    <t>Otlučení omítek vápenných nebo vápenocementových vnitřních stěn, v rozsahu do 100 %</t>
  </si>
  <si>
    <t xml:space="preserve">viz legenda místností,omítky od 1,80m po 2,30m : </t>
  </si>
  <si>
    <t>1.np : ((1,58*2+1,65)*0,50-0,60*0,50)*12</t>
  </si>
  <si>
    <t>2.np : ((1,58*2+1,65)*0,50-0,60*0,50)*12</t>
  </si>
  <si>
    <t>3.np : ((1,58*2+1,65)*0,50-0,60*0,50)*12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</si>
  <si>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</si>
  <si>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</si>
  <si>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</si>
  <si>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vč otlučení podkaldní omítky až na zdivu</t>
  </si>
  <si>
    <t xml:space="preserve">viz legenda místností,pouze na ponechaných zdech,ozn.B4 : </t>
  </si>
  <si>
    <t>1.np : ((1,58*2+1,65)*1,80-0,60*1,80)*12</t>
  </si>
  <si>
    <t>2.np : ((1,58*2+1,65)*1,80-0,60*1,80)*12</t>
  </si>
  <si>
    <t>3.np : ((1,58*2+1,65)*1,80-0,60*1,80)*12</t>
  </si>
  <si>
    <t>AP97205</t>
  </si>
  <si>
    <t>Vybourání otvorů stropy pl. do 0,09 m2, tl. 22 cm,odvoz a likvidace suti, vč zpětného zapravení</t>
  </si>
  <si>
    <t>ST4 : 6</t>
  </si>
  <si>
    <t>ST5 : 6</t>
  </si>
  <si>
    <t>ST6 : 12</t>
  </si>
  <si>
    <t>ST8 : 6</t>
  </si>
  <si>
    <t>ozn ST2</t>
  </si>
  <si>
    <t>Vrtání jádrové v SDK příčce pr.160mm,odvoz a likvidace suti, podrobněji Výpis výrobků a skladeb (Stavební úpravy)</t>
  </si>
  <si>
    <t>ST2 : 36*0,125</t>
  </si>
  <si>
    <t>ozn ST3</t>
  </si>
  <si>
    <t>Vrtání jádrové v SDK příčce pr.125mm,odvoz a likvidace suti, podrobněji Výpis výrobků a skladeb (Stavební úpravy)</t>
  </si>
  <si>
    <t>ST3 : 36*0,125</t>
  </si>
  <si>
    <t>999281148R00</t>
  </si>
  <si>
    <t>Přesun hmot pro opravy a údržbu objektů pro opravy a údržbu dosavadních objektů včetně vnějších plášťů_x000D_
 výšky do 12 m, nošením</t>
  </si>
  <si>
    <t>t</t>
  </si>
  <si>
    <t>POL7_</t>
  </si>
  <si>
    <t>oborů 801, 803, 811 a 812</t>
  </si>
  <si>
    <t>711212000R00</t>
  </si>
  <si>
    <t>Izolace proti netlakové vodě - nátěry a stěrky nátěr podkladní pod hydroizolační stěrky</t>
  </si>
  <si>
    <t>800-711</t>
  </si>
  <si>
    <t>skladba S2,podlahy : 2,57*36</t>
  </si>
  <si>
    <t>vytažení na stěny : ((1,58+1,65)*2*0,20-0,60*0,20)*36</t>
  </si>
  <si>
    <t>pod obklady kolem sprch : 0,95*2*(2,30-0,20)*36</t>
  </si>
  <si>
    <t>711212002R00</t>
  </si>
  <si>
    <t>Izolace proti netlakové vodě - nátěry a stěrky stěrka hydroizolační  proti vlhkosti</t>
  </si>
  <si>
    <t>kolem vaniček : (0,95*2)*(2,30-0,20)*36</t>
  </si>
  <si>
    <t>711212601R00</t>
  </si>
  <si>
    <t>Izolace proti netlakové vodě - nátěry a stěrky doplňky_x000D_
 těsnicí pás do spoje podlaha stěna š 120 mm</t>
  </si>
  <si>
    <t>styk dlažba a obklad : ((1,65+1,58)*2-0,80)*36</t>
  </si>
  <si>
    <t>roh kolem vaničky : 2,30*36</t>
  </si>
  <si>
    <t>711212602R00</t>
  </si>
  <si>
    <t>Izolace proti netlakové vodě - nátěry a stěrky doplňky_x000D_
 těsnicí roh do spoje podlaha stěna</t>
  </si>
  <si>
    <t>vnitřní,vnější koupelen : 6*36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</si>
  <si>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</si>
  <si>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</si>
  <si>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</si>
  <si>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766662811R00</t>
  </si>
  <si>
    <t>Demontáž dveřních křídel prahů dveří_x000D_
 jednokřídlových</t>
  </si>
  <si>
    <t>800-766</t>
  </si>
  <si>
    <t xml:space="preserve">ozn B8 : </t>
  </si>
  <si>
    <t>766812840R00</t>
  </si>
  <si>
    <t>Demontáž kuchyňských linek délky přes 1800 do 2100 mnm</t>
  </si>
  <si>
    <t xml:space="preserve">ozn.B5,vč skřínky nad sporákem : </t>
  </si>
  <si>
    <t>1.-3.np : 12*3</t>
  </si>
  <si>
    <t>O/1</t>
  </si>
  <si>
    <t>Kuchyňslá linka dl.2400 vč spotřebičů - dodávka mmontáž,přesun, podrobněji Výpis výrobků a skladeb (Ostatní výrobky)</t>
  </si>
  <si>
    <t>O/1 : 18</t>
  </si>
  <si>
    <t>O/2</t>
  </si>
  <si>
    <t>O/2 : 18</t>
  </si>
  <si>
    <t>R76619</t>
  </si>
  <si>
    <t>Oprava dveřního prahu vstupních dveří - přebroušení,lakování</t>
  </si>
  <si>
    <t>T/1a</t>
  </si>
  <si>
    <t>Dveře vnitřní 1kř 800/1970,DTD deska,HPL šedá,kování,zámek,vložka - dodávka,montáž,přesun hmot, podrobněji Výpis výrobků a skladeb (truhlářské výrobky)</t>
  </si>
  <si>
    <t>T/1a : 36</t>
  </si>
  <si>
    <t>T/1b</t>
  </si>
  <si>
    <t>Dveře vnitř1kř 800/1970,DTD deska,HPL šedá,kování,zámek,vložka,větrací mřížka - dodávka,montáž,přesu, podrobněji Výpis výrobků a skladeb (truhlářské výrobky)</t>
  </si>
  <si>
    <t>T/2</t>
  </si>
  <si>
    <t>Dveře vnitř1kř 600/1970,DTD deska,HPL šedá,kování,zámek,vložka,větrací mřížka - dodávka,montáž,přesu, podrobněji Výpis výrobků a skladeb (truhlářské výrobky)</t>
  </si>
  <si>
    <t>T/2 : 36</t>
  </si>
  <si>
    <t>771101210R00</t>
  </si>
  <si>
    <t>Příprava podkladu pod dlažby penetrace podkladu pod dlažby</t>
  </si>
  <si>
    <t>800-771</t>
  </si>
  <si>
    <t>skladba S2 : 2,57*36</t>
  </si>
  <si>
    <t>odpočet pod vaničkou : -0,70*36</t>
  </si>
  <si>
    <t>771575118R00</t>
  </si>
  <si>
    <t>Montáž podlah z dlaždic keramických 600 x 600 mm, režných nebo glazovaných, hladkých, kladených do flexibilního tmele</t>
  </si>
  <si>
    <t>771577113R00</t>
  </si>
  <si>
    <t>Hrany schodů, dilatační, koutové, ukončovací a přechodové profily profily přechodové eloxovaný hliník, dekorativní spojení dvou podlah stejné výšky, uložení do tmele, výška profilu 8 mm, šířka profilu 10 mm</t>
  </si>
  <si>
    <t>H/1 : 36*0,60</t>
  </si>
  <si>
    <t>771578011RT1</t>
  </si>
  <si>
    <t>Zvláštní úpravy spár spára podlaha-stěna silikonem</t>
  </si>
  <si>
    <t>styk dlažba a obklad : (1,65+1,58)*2*36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</si>
  <si>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</si>
  <si>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</si>
  <si>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</si>
  <si>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</si>
  <si>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597642070R</t>
  </si>
  <si>
    <t>dlažba keramická š = 600 mm; l = 600 mm; h = 9,0 mm; povrch matný; pro interiér i exteriér</t>
  </si>
  <si>
    <t>67,32*1,1</t>
  </si>
  <si>
    <t>998771102R00</t>
  </si>
  <si>
    <t>Přesun hmot pro podlahy z dlaždic v objektech výšky do 12 m</t>
  </si>
  <si>
    <t>50 m vodorovně</t>
  </si>
  <si>
    <t>776401800RT1</t>
  </si>
  <si>
    <t>Demontáž soklíků nebo lišt pryžových nebo PVC odstranění a uložení na hromady</t>
  </si>
  <si>
    <t>800-775</t>
  </si>
  <si>
    <t>cca : 939</t>
  </si>
  <si>
    <t>776421200R00</t>
  </si>
  <si>
    <t xml:space="preserve">Lepení podlahových soklíků nebo lišt pryžových soklová lišta </t>
  </si>
  <si>
    <t>1.np : ((3,47+4,15)*2-0,80+(3,58+2,44)*2-0,80+(1,81+1,65)*2-0,8*2-0,60-0,80+2*0,45)*3</t>
  </si>
  <si>
    <t>((3,39+4,15)*2-0,80+(3,56+2,44)*2-0,80+(1,79+1,65)*2-0,80*2-0,60-0,80+2*0,45)*3</t>
  </si>
  <si>
    <t>((3,47+4,15)*2-0,80+(3,58+2,44)*2-0,80+(1,81+1,65)*2-0,8*2-0,60-0,80+2*0,45)*3</t>
  </si>
  <si>
    <t>2+3.np : 364,56*2</t>
  </si>
  <si>
    <t>776511810R00</t>
  </si>
  <si>
    <t>Odstranění povlakových podlah z nášlapné plochy lepených, bez podložky, z ploch přes 20 m2</t>
  </si>
  <si>
    <t xml:space="preserve">viz legenda místností,ozn.B1 : </t>
  </si>
  <si>
    <t>776521100RT1</t>
  </si>
  <si>
    <t xml:space="preserve">Lepení povlakových podlah z plastů  Lepení povlakových podlah z plastů - pásy z PVC, montáž,  </t>
  </si>
  <si>
    <t>skladba S1,1.np : 14,40+8,69+3,35+3,38+8,64+14,07+14,11+8,61+3,31+3,34+8,63+13,86+13,76</t>
  </si>
  <si>
    <t>8,67+3,35+3,34+8,66+14,44+14,40+8,69+3,36+3,33+8,64+14,07</t>
  </si>
  <si>
    <t>14,11+8,62+3,31+3,34+8,65+13,86+13,80+8,77+3,42+3,41+8,67+14,44</t>
  </si>
  <si>
    <t>3,33+8,64+14,07+14,11+8,58+3,31+3,34+8,62+13,86</t>
  </si>
  <si>
    <t>776994111RT1</t>
  </si>
  <si>
    <t>Ostatní práce svařování povlakových podlah  z pásů nebo čtverců</t>
  </si>
  <si>
    <t>viz výměra PVC : 940,05</t>
  </si>
  <si>
    <t>776101121R0X</t>
  </si>
  <si>
    <t>Provedení penetrace podkladu, vč dodávky penetrační hmoty</t>
  </si>
  <si>
    <t>28342451R</t>
  </si>
  <si>
    <t>lišta soklová; pro vinylové podlahy; materiál PVC; š = 11,8 mm; h = 58,0 mm; 9 barev</t>
  </si>
  <si>
    <t>1093,67*1,07</t>
  </si>
  <si>
    <t>28412285X</t>
  </si>
  <si>
    <t>Podlahovina Vinyl tl.2mm</t>
  </si>
  <si>
    <t>940,05*1,03</t>
  </si>
  <si>
    <t>1170,2269*0,07*1,03</t>
  </si>
  <si>
    <t>998776102R00</t>
  </si>
  <si>
    <t>Přesun hmot pro podlahy povlakové v objektech výšky do 12 m</t>
  </si>
  <si>
    <t>vodorovně do 50 m</t>
  </si>
  <si>
    <t>777531023R00</t>
  </si>
  <si>
    <t xml:space="preserve"> Podlahy ze stěrky akrylátové s disperzí samonivelační hmota, tloušťky 3 mm</t>
  </si>
  <si>
    <t>800-773</t>
  </si>
  <si>
    <t>včetně penetrace podkladu</t>
  </si>
  <si>
    <t>998777102R00</t>
  </si>
  <si>
    <t>Přesun hmot pro podlahy syntetické v objektech výšky do 12 m</t>
  </si>
  <si>
    <t>781101210R00</t>
  </si>
  <si>
    <t>Příprava podkladu pod obklady Penetrace podkladu pod obklady</t>
  </si>
  <si>
    <t>POL1_7</t>
  </si>
  <si>
    <t>koupelna 1-3.np : ((1,58+1,65)*2*2,30-0,60*2,00)*36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</si>
  <si>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</si>
  <si>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</si>
  <si>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</si>
  <si>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</si>
  <si>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spáry rohy : 2,30*4*36</t>
  </si>
  <si>
    <t>kolem vany : (1,60+2*0,80)*36</t>
  </si>
  <si>
    <t>kolem umyvadla : 0,60*36</t>
  </si>
  <si>
    <t>kolem WC : 0,50*36</t>
  </si>
  <si>
    <t>předstěny : (0,70+0,13)*36</t>
  </si>
  <si>
    <t>podél zárubní : (2*2,00+0,70)*36</t>
  </si>
  <si>
    <t>781475120R00</t>
  </si>
  <si>
    <t>Montáž obkladů vnitřních z dlaždic keramických kladených do tmele 300 x 600 mm,  , kladených do flexibilního tmele</t>
  </si>
  <si>
    <t>781320111RXX</t>
  </si>
  <si>
    <t>Obkládání parapetů do tmele šířky do 150 mm, vč lepidla a spárovací hmoty</t>
  </si>
  <si>
    <t>předstěna WC : 0,70*36</t>
  </si>
  <si>
    <t>R78119</t>
  </si>
  <si>
    <t>Kamenický roh - příplatek</t>
  </si>
  <si>
    <t xml:space="preserve">mj je metr délky hrany : </t>
  </si>
  <si>
    <t>předstěna WC : 1,30*36+(0,13+0,70)*36</t>
  </si>
  <si>
    <t>597813746R</t>
  </si>
  <si>
    <t>obklad keramický š = 298 mm; l = 598 mm; h = 10,0 mm; pro interiér; barva šedá; mat</t>
  </si>
  <si>
    <t>491,688*1,06</t>
  </si>
  <si>
    <t>998781102R00</t>
  </si>
  <si>
    <t>Přesun hmot pro obklady keramické Přesun hmot pro obklady keramické, výšky do 12 m</t>
  </si>
  <si>
    <t>783222100R00</t>
  </si>
  <si>
    <t xml:space="preserve">Nátěry kov.stavebních doplňk.konstrukcí syntetické dvojnásobné,  </t>
  </si>
  <si>
    <t>800-783</t>
  </si>
  <si>
    <t>nové zárubně : 12*1,20</t>
  </si>
  <si>
    <t>783226100R00</t>
  </si>
  <si>
    <t xml:space="preserve">Nátěry kov.stavebních doplňk.konstrukcí syntetické základní,  </t>
  </si>
  <si>
    <t>783950010RAB</t>
  </si>
  <si>
    <t>Opravy nátěrů kovových stavebních doplňkových konstrukcí opálení, odmaštění, 1 x krycí nátěr, 1 x email</t>
  </si>
  <si>
    <t>AP-PSV</t>
  </si>
  <si>
    <t>POL2_</t>
  </si>
  <si>
    <t>vstup-zárubně : 36*1,20</t>
  </si>
  <si>
    <t>ponechané zárubně : (36*3-12)*1,10</t>
  </si>
  <si>
    <t>783950030RAB</t>
  </si>
  <si>
    <t>Opravy nátěrů truhlářských výrobků  , oškrábání, tmelení, 2 x krycí nátěr, 1 x email</t>
  </si>
  <si>
    <t>prah vstupních dveří : 0,20*36</t>
  </si>
  <si>
    <t>784111701R00</t>
  </si>
  <si>
    <t>Příprava povrchu Penetrace (napouštění) podkladu disperzní, jednonásobná</t>
  </si>
  <si>
    <t>800-784</t>
  </si>
  <si>
    <t>podhledy,koupelna+WC : 2,57*36</t>
  </si>
  <si>
    <t xml:space="preserve">instalační předstěny : </t>
  </si>
  <si>
    <t>1.np : 1,65*(2,63-2,30)*12</t>
  </si>
  <si>
    <t>2.np : 1,65*(2,63-2,30)*12</t>
  </si>
  <si>
    <t>3.np : 1,65*(2,46-2,30)*12</t>
  </si>
  <si>
    <t xml:space="preserve">SDK příčky : </t>
  </si>
  <si>
    <t>1.np : (2,63*(2,45*4+4,15*2)-0,80*1,97*2)*2</t>
  </si>
  <si>
    <t>(2,63*(2,45*3+4,15*3)-0,80*1,97*3)*2</t>
  </si>
  <si>
    <t>2.np : (2,63*(2,45*4+4,15*2)-0,80*1,97*2)*2</t>
  </si>
  <si>
    <t>(2,63*(2,45*4+4,15*2)-0,80*1,97*2)*2</t>
  </si>
  <si>
    <t>3.np : 2,46*(2,45*6)*2</t>
  </si>
  <si>
    <t>(2,46*(2,45*3+4,15*3)-0,80*1,97*3)*2</t>
  </si>
  <si>
    <t>784115712R00</t>
  </si>
  <si>
    <t>Malby z malířských směsí omyvatelných, pro sádrokarton,  , bílé, dvojnásobné</t>
  </si>
  <si>
    <t>784950030RA0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</si>
  <si>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</si>
  <si>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</si>
  <si>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>979087112R00</t>
  </si>
  <si>
    <t>Nakládání suti na dopravní prostředky</t>
  </si>
  <si>
    <t>POL8_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</si>
  <si>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</si>
  <si>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</si>
  <si>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</si>
  <si>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</si>
  <si>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</si>
  <si>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Odvoz suti a vybour. hmot na skládku do 1 km</t>
  </si>
  <si>
    <t>Včetně naložení na dopravní prostředek a složení na skládku, bez poplatku za skládku.</t>
  </si>
  <si>
    <t>979081121R00</t>
  </si>
  <si>
    <t>Odvoz suti a vybouraných hmot na skládku Příplatek k odvozu za každý další 1 km</t>
  </si>
  <si>
    <t>979082111R00</t>
  </si>
  <si>
    <t>Vnitrostaveništní doprava suti a vybouraných hmot Vnitrostaveništní doprava suti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</si>
  <si>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</si>
  <si>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</si>
  <si>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</si>
  <si>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</si>
  <si>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</si>
  <si>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VAR SPRCH KOUT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</si>
</sst>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19" fillId="0" borderId="0" xfId="0" quotePrefix="1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password="9DC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J44" sqref="J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9" t="s">
        <v>22</v>
      </c>
      <c r="C2" s="80"/>
      <c r="D2" s="81" t="s">
        <v>43</v>
      </c>
      <c r="E2" s="227" t="s">
        <v>44</v>
      </c>
      <c r="F2" s="228"/>
      <c r="G2" s="228"/>
      <c r="H2" s="228"/>
      <c r="I2" s="228"/>
      <c r="J2" s="229"/>
      <c r="O2" s="2"/>
    </row>
    <row r="3" spans="1:15" ht="27" hidden="1" customHeight="1" x14ac:dyDescent="0.2">
      <c r="A3" s="3"/>
      <c r="B3" s="82"/>
      <c r="C3" s="80"/>
      <c r="D3" s="83"/>
      <c r="E3" s="230"/>
      <c r="F3" s="231"/>
      <c r="G3" s="231"/>
      <c r="H3" s="231"/>
      <c r="I3" s="231"/>
      <c r="J3" s="232"/>
    </row>
    <row r="4" spans="1:15" ht="23.25" customHeight="1" x14ac:dyDescent="0.2">
      <c r="A4" s="3"/>
      <c r="B4" s="84"/>
      <c r="C4" s="85"/>
      <c r="D4" s="86"/>
      <c r="E4" s="219" t="s">
        <v>522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34"/>
      <c r="E11" s="234"/>
      <c r="F11" s="234"/>
      <c r="G11" s="234"/>
      <c r="H11" s="27" t="s">
        <v>40</v>
      </c>
      <c r="I11" s="88"/>
      <c r="J11" s="10"/>
    </row>
    <row r="12" spans="1:15" ht="15.75" customHeight="1" x14ac:dyDescent="0.2">
      <c r="A12" s="3"/>
      <c r="B12" s="41"/>
      <c r="C12" s="25"/>
      <c r="D12" s="217"/>
      <c r="E12" s="217"/>
      <c r="F12" s="217"/>
      <c r="G12" s="217"/>
      <c r="H12" s="27" t="s">
        <v>34</v>
      </c>
      <c r="I12" s="88"/>
      <c r="J12" s="10"/>
    </row>
    <row r="13" spans="1:15" ht="15.75" customHeight="1" x14ac:dyDescent="0.2">
      <c r="A13" s="3"/>
      <c r="B13" s="42"/>
      <c r="C13" s="87"/>
      <c r="D13" s="218"/>
      <c r="E13" s="218"/>
      <c r="F13" s="218"/>
      <c r="G13" s="218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40" t="s">
        <v>24</v>
      </c>
      <c r="B16" s="57" t="s">
        <v>24</v>
      </c>
      <c r="C16" s="58"/>
      <c r="D16" s="59"/>
      <c r="E16" s="210"/>
      <c r="F16" s="211"/>
      <c r="G16" s="210"/>
      <c r="H16" s="211"/>
      <c r="I16" s="210">
        <f>SUMIF(F50:F69,A16,I50:I69)+SUMIF(F50:F69,"PSU",I50:I69)</f>
        <v>0</v>
      </c>
      <c r="J16" s="212"/>
    </row>
    <row r="17" spans="1:10" ht="23.25" customHeight="1" x14ac:dyDescent="0.2">
      <c r="A17" s="140" t="s">
        <v>25</v>
      </c>
      <c r="B17" s="57" t="s">
        <v>25</v>
      </c>
      <c r="C17" s="58"/>
      <c r="D17" s="59"/>
      <c r="E17" s="210"/>
      <c r="F17" s="211"/>
      <c r="G17" s="210"/>
      <c r="H17" s="211"/>
      <c r="I17" s="210">
        <f>SUMIF(F50:F69,A17,I50:I69)</f>
        <v>0</v>
      </c>
      <c r="J17" s="212"/>
    </row>
    <row r="18" spans="1:10" ht="23.25" customHeight="1" x14ac:dyDescent="0.2">
      <c r="A18" s="140" t="s">
        <v>26</v>
      </c>
      <c r="B18" s="57" t="s">
        <v>26</v>
      </c>
      <c r="C18" s="58"/>
      <c r="D18" s="59"/>
      <c r="E18" s="210"/>
      <c r="F18" s="211"/>
      <c r="G18" s="210"/>
      <c r="H18" s="211"/>
      <c r="I18" s="210">
        <f>SUMIF(F50:F69,A18,I50:I69)</f>
        <v>0</v>
      </c>
      <c r="J18" s="212"/>
    </row>
    <row r="19" spans="1:10" ht="23.25" customHeight="1" x14ac:dyDescent="0.2">
      <c r="A19" s="140" t="s">
        <v>93</v>
      </c>
      <c r="B19" s="57" t="s">
        <v>27</v>
      </c>
      <c r="C19" s="58"/>
      <c r="D19" s="59"/>
      <c r="E19" s="210"/>
      <c r="F19" s="211"/>
      <c r="G19" s="210"/>
      <c r="H19" s="211"/>
      <c r="I19" s="210">
        <f>SUMIF(F50:F69,A19,I50:I69)</f>
        <v>0</v>
      </c>
      <c r="J19" s="212"/>
    </row>
    <row r="20" spans="1:10" ht="23.25" customHeight="1" x14ac:dyDescent="0.2">
      <c r="A20" s="140" t="s">
        <v>94</v>
      </c>
      <c r="B20" s="57" t="s">
        <v>28</v>
      </c>
      <c r="C20" s="58"/>
      <c r="D20" s="59"/>
      <c r="E20" s="210"/>
      <c r="F20" s="211"/>
      <c r="G20" s="210"/>
      <c r="H20" s="211"/>
      <c r="I20" s="210">
        <f>SUMIF(F50:F69,A20,I50:I69)</f>
        <v>0</v>
      </c>
      <c r="J20" s="212"/>
    </row>
    <row r="21" spans="1:10" ht="23.25" customHeight="1" x14ac:dyDescent="0.2">
      <c r="A21" s="3"/>
      <c r="B21" s="74" t="s">
        <v>29</v>
      </c>
      <c r="C21" s="75"/>
      <c r="D21" s="76"/>
      <c r="E21" s="213"/>
      <c r="F21" s="237"/>
      <c r="G21" s="213"/>
      <c r="H21" s="237"/>
      <c r="I21" s="213">
        <f>SUM(I16:J20)</f>
        <v>0</v>
      </c>
      <c r="J21" s="214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208">
        <f>ZakladDPHSniVypocet</f>
        <v>0</v>
      </c>
      <c r="H23" s="209"/>
      <c r="I23" s="209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06">
        <f>ZakladDPHSni*SazbaDPH1/100</f>
        <v>0</v>
      </c>
      <c r="H24" s="207"/>
      <c r="I24" s="207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208">
        <f>ZakladDPHZaklVypocet</f>
        <v>0</v>
      </c>
      <c r="H25" s="209"/>
      <c r="I25" s="209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23</v>
      </c>
      <c r="C28" s="118"/>
      <c r="D28" s="118"/>
      <c r="E28" s="119"/>
      <c r="F28" s="120"/>
      <c r="G28" s="215">
        <f>ZakladDPHSniVypocet+ZakladDPHZaklVypocet</f>
        <v>0</v>
      </c>
      <c r="H28" s="216"/>
      <c r="I28" s="216"/>
      <c r="J28" s="121" t="str">
        <f t="shared" si="0"/>
        <v>CZK</v>
      </c>
    </row>
    <row r="29" spans="1:10" ht="27.75" customHeight="1" thickBot="1" x14ac:dyDescent="0.25">
      <c r="A29" s="3"/>
      <c r="B29" s="117" t="s">
        <v>35</v>
      </c>
      <c r="C29" s="122"/>
      <c r="D29" s="122"/>
      <c r="E29" s="122"/>
      <c r="F29" s="122"/>
      <c r="G29" s="215">
        <f>ZakladDPHSni+DPHSni+ZakladDPHZakl+DPHZakl+Zaokrouhleni</f>
        <v>0</v>
      </c>
      <c r="H29" s="215"/>
      <c r="I29" s="215"/>
      <c r="J29" s="123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43304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45</v>
      </c>
      <c r="C39" s="201"/>
      <c r="D39" s="202"/>
      <c r="E39" s="202"/>
      <c r="F39" s="104" t="e">
        <f>'2 0 Pol'!AE22+'2 1 Pol'!AE393+#REF!</f>
        <v>#REF!</v>
      </c>
      <c r="G39" s="105" t="e">
        <f>'2 0 Pol'!AF22+'2 1 Pol'!AF393+#REF!</f>
        <v>#REF!</v>
      </c>
      <c r="H39" s="106" t="e">
        <f>(F39*SazbaDPH1/100)+(G39*SazbaDPH2/100)</f>
        <v>#REF!</v>
      </c>
      <c r="I39" s="106" t="e">
        <f>F39+G39+H39</f>
        <v>#REF!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46</v>
      </c>
      <c r="C40" s="203" t="s">
        <v>47</v>
      </c>
      <c r="D40" s="204"/>
      <c r="E40" s="204"/>
      <c r="F40" s="109">
        <f>I70</f>
        <v>0</v>
      </c>
      <c r="G40" s="110">
        <f>'2 0 Pol'!AF22+'2 1 Pol'!AF393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48</v>
      </c>
      <c r="C41" s="201" t="s">
        <v>49</v>
      </c>
      <c r="D41" s="202"/>
      <c r="E41" s="202"/>
      <c r="F41" s="113">
        <f>'2 0 Pol'!AE22</f>
        <v>0</v>
      </c>
      <c r="G41" s="106">
        <f>'2 0 Pol'!AF22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3</v>
      </c>
      <c r="B42" s="112" t="s">
        <v>50</v>
      </c>
      <c r="C42" s="201" t="s">
        <v>51</v>
      </c>
      <c r="D42" s="202"/>
      <c r="E42" s="202"/>
      <c r="F42" s="113">
        <f>'2 1 Pol'!AE393</f>
        <v>0</v>
      </c>
      <c r="G42" s="106">
        <f>'2 1 Pol'!AF393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">
      <c r="A43" s="93"/>
      <c r="B43" s="198" t="s">
        <v>52</v>
      </c>
      <c r="C43" s="199"/>
      <c r="D43" s="199"/>
      <c r="E43" s="200"/>
      <c r="F43" s="114">
        <f>F41+F42</f>
        <v>0</v>
      </c>
      <c r="G43" s="115">
        <f>SUM(G40:G42)</f>
        <v>0</v>
      </c>
      <c r="H43" s="115">
        <f>H41+H42</f>
        <v>0</v>
      </c>
      <c r="I43" s="115">
        <f>I41+I42</f>
        <v>0</v>
      </c>
      <c r="J43" s="116" t="e">
        <f>J41+J42</f>
        <v>#VALUE!</v>
      </c>
    </row>
    <row r="47" spans="1:10" ht="15.75" x14ac:dyDescent="0.25">
      <c r="B47" s="124" t="s">
        <v>54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55</v>
      </c>
      <c r="G49" s="130"/>
      <c r="H49" s="130"/>
      <c r="I49" s="130" t="s">
        <v>29</v>
      </c>
      <c r="J49" s="130" t="s">
        <v>0</v>
      </c>
    </row>
    <row r="50" spans="1:10" ht="25.5" customHeight="1" x14ac:dyDescent="0.2">
      <c r="A50" s="126"/>
      <c r="B50" s="131" t="s">
        <v>56</v>
      </c>
      <c r="C50" s="196" t="s">
        <v>57</v>
      </c>
      <c r="D50" s="197"/>
      <c r="E50" s="197"/>
      <c r="F50" s="137" t="s">
        <v>24</v>
      </c>
      <c r="G50" s="132"/>
      <c r="H50" s="132"/>
      <c r="I50" s="132">
        <f>'2 1 Pol'!G8</f>
        <v>0</v>
      </c>
      <c r="J50" s="135" t="str">
        <f>IF(I70=0,"",I50/I70*100)</f>
        <v/>
      </c>
    </row>
    <row r="51" spans="1:10" ht="25.5" customHeight="1" x14ac:dyDescent="0.2">
      <c r="A51" s="126"/>
      <c r="B51" s="131" t="s">
        <v>58</v>
      </c>
      <c r="C51" s="196" t="s">
        <v>59</v>
      </c>
      <c r="D51" s="197"/>
      <c r="E51" s="197"/>
      <c r="F51" s="137" t="s">
        <v>24</v>
      </c>
      <c r="G51" s="132"/>
      <c r="H51" s="132"/>
      <c r="I51" s="132">
        <f>'2 1 Pol'!G46</f>
        <v>0</v>
      </c>
      <c r="J51" s="135" t="str">
        <f>IF(I70=0,"",I51/I70*100)</f>
        <v/>
      </c>
    </row>
    <row r="52" spans="1:10" ht="25.5" customHeight="1" x14ac:dyDescent="0.2">
      <c r="A52" s="126"/>
      <c r="B52" s="131" t="s">
        <v>60</v>
      </c>
      <c r="C52" s="196" t="s">
        <v>61</v>
      </c>
      <c r="D52" s="197"/>
      <c r="E52" s="197"/>
      <c r="F52" s="137" t="s">
        <v>24</v>
      </c>
      <c r="G52" s="132"/>
      <c r="H52" s="132"/>
      <c r="I52" s="132">
        <f>'2 1 Pol'!G73</f>
        <v>0</v>
      </c>
      <c r="J52" s="135" t="str">
        <f>IF(I70=0,"",I52/I70*100)</f>
        <v/>
      </c>
    </row>
    <row r="53" spans="1:10" ht="25.5" customHeight="1" x14ac:dyDescent="0.2">
      <c r="A53" s="126"/>
      <c r="B53" s="131" t="s">
        <v>62</v>
      </c>
      <c r="C53" s="196" t="s">
        <v>63</v>
      </c>
      <c r="D53" s="197"/>
      <c r="E53" s="197"/>
      <c r="F53" s="137" t="s">
        <v>24</v>
      </c>
      <c r="G53" s="132"/>
      <c r="H53" s="132"/>
      <c r="I53" s="132">
        <f>'2 1 Pol'!G98</f>
        <v>0</v>
      </c>
      <c r="J53" s="135" t="str">
        <f>IF(I70=0,"",I53/I70*100)</f>
        <v/>
      </c>
    </row>
    <row r="54" spans="1:10" ht="25.5" customHeight="1" x14ac:dyDescent="0.2">
      <c r="A54" s="126"/>
      <c r="B54" s="131" t="s">
        <v>64</v>
      </c>
      <c r="C54" s="196" t="s">
        <v>65</v>
      </c>
      <c r="D54" s="197"/>
      <c r="E54" s="197"/>
      <c r="F54" s="137" t="s">
        <v>24</v>
      </c>
      <c r="G54" s="132"/>
      <c r="H54" s="132"/>
      <c r="I54" s="132">
        <f>'2 1 Pol'!G103</f>
        <v>0</v>
      </c>
      <c r="J54" s="135" t="str">
        <f>IF(I70=0,"",I54/I70*100)</f>
        <v/>
      </c>
    </row>
    <row r="55" spans="1:10" ht="25.5" customHeight="1" x14ac:dyDescent="0.2">
      <c r="A55" s="126"/>
      <c r="B55" s="131" t="s">
        <v>66</v>
      </c>
      <c r="C55" s="196" t="s">
        <v>67</v>
      </c>
      <c r="D55" s="197"/>
      <c r="E55" s="197"/>
      <c r="F55" s="137" t="s">
        <v>24</v>
      </c>
      <c r="G55" s="132"/>
      <c r="H55" s="132"/>
      <c r="I55" s="132">
        <f>'2 1 Pol'!G107</f>
        <v>0</v>
      </c>
      <c r="J55" s="135" t="str">
        <f>IF(I70=0,"",I55/I70*100)</f>
        <v/>
      </c>
    </row>
    <row r="56" spans="1:10" ht="25.5" customHeight="1" x14ac:dyDescent="0.2">
      <c r="A56" s="126"/>
      <c r="B56" s="131" t="s">
        <v>68</v>
      </c>
      <c r="C56" s="196" t="s">
        <v>69</v>
      </c>
      <c r="D56" s="197"/>
      <c r="E56" s="197"/>
      <c r="F56" s="137" t="s">
        <v>24</v>
      </c>
      <c r="G56" s="132"/>
      <c r="H56" s="132"/>
      <c r="I56" s="132">
        <f>'2 1 Pol'!G110</f>
        <v>0</v>
      </c>
      <c r="J56" s="135" t="str">
        <f>IF(I70=0,"",I56/I70*100)</f>
        <v/>
      </c>
    </row>
    <row r="57" spans="1:10" ht="25.5" customHeight="1" x14ac:dyDescent="0.2">
      <c r="A57" s="126"/>
      <c r="B57" s="131" t="s">
        <v>70</v>
      </c>
      <c r="C57" s="196" t="s">
        <v>71</v>
      </c>
      <c r="D57" s="197"/>
      <c r="E57" s="197"/>
      <c r="F57" s="137" t="s">
        <v>24</v>
      </c>
      <c r="G57" s="132"/>
      <c r="H57" s="132"/>
      <c r="I57" s="132">
        <f>'2 1 Pol'!G143</f>
        <v>0</v>
      </c>
      <c r="J57" s="135" t="str">
        <f>IF(I70=0,"",I57/I70*100)</f>
        <v/>
      </c>
    </row>
    <row r="58" spans="1:10" ht="25.5" customHeight="1" x14ac:dyDescent="0.2">
      <c r="A58" s="126"/>
      <c r="B58" s="131" t="s">
        <v>72</v>
      </c>
      <c r="C58" s="196" t="s">
        <v>73</v>
      </c>
      <c r="D58" s="197"/>
      <c r="E58" s="197"/>
      <c r="F58" s="137" t="s">
        <v>24</v>
      </c>
      <c r="G58" s="132"/>
      <c r="H58" s="132"/>
      <c r="I58" s="132">
        <f>'2 1 Pol'!G169</f>
        <v>0</v>
      </c>
      <c r="J58" s="135" t="str">
        <f>IF(I70=0,"",I58/I70*100)</f>
        <v/>
      </c>
    </row>
    <row r="59" spans="1:10" ht="25.5" customHeight="1" x14ac:dyDescent="0.2">
      <c r="A59" s="126"/>
      <c r="B59" s="131" t="s">
        <v>74</v>
      </c>
      <c r="C59" s="196" t="s">
        <v>75</v>
      </c>
      <c r="D59" s="197"/>
      <c r="E59" s="197"/>
      <c r="F59" s="137" t="s">
        <v>25</v>
      </c>
      <c r="G59" s="132"/>
      <c r="H59" s="132"/>
      <c r="I59" s="132">
        <f>'2 1 Pol'!G172</f>
        <v>0</v>
      </c>
      <c r="J59" s="135" t="str">
        <f>IF(I70=0,"",I59/I70*100)</f>
        <v/>
      </c>
    </row>
    <row r="60" spans="1:10" ht="25.5" customHeight="1" x14ac:dyDescent="0.2">
      <c r="A60" s="126"/>
      <c r="B60" s="131" t="s">
        <v>76</v>
      </c>
      <c r="C60" s="196" t="s">
        <v>77</v>
      </c>
      <c r="D60" s="197"/>
      <c r="E60" s="197"/>
      <c r="F60" s="137" t="s">
        <v>25</v>
      </c>
      <c r="G60" s="132"/>
      <c r="H60" s="132"/>
      <c r="I60" s="132">
        <f>'2 1 Pol'!G188</f>
        <v>0</v>
      </c>
      <c r="J60" s="135" t="str">
        <f>IF(I70=0,"",I60/I70*100)</f>
        <v/>
      </c>
    </row>
    <row r="61" spans="1:10" ht="25.5" customHeight="1" x14ac:dyDescent="0.2">
      <c r="A61" s="126"/>
      <c r="B61" s="131" t="s">
        <v>78</v>
      </c>
      <c r="C61" s="196" t="s">
        <v>79</v>
      </c>
      <c r="D61" s="197"/>
      <c r="E61" s="197"/>
      <c r="F61" s="137" t="s">
        <v>25</v>
      </c>
      <c r="G61" s="132"/>
      <c r="H61" s="132"/>
      <c r="I61" s="132">
        <f>'2 1 Pol'!G207</f>
        <v>0</v>
      </c>
      <c r="J61" s="135" t="str">
        <f>IF(I70=0,"",I61/I70*100)</f>
        <v/>
      </c>
    </row>
    <row r="62" spans="1:10" ht="25.5" customHeight="1" x14ac:dyDescent="0.2">
      <c r="A62" s="126"/>
      <c r="B62" s="131" t="s">
        <v>80</v>
      </c>
      <c r="C62" s="196" t="s">
        <v>81</v>
      </c>
      <c r="D62" s="197"/>
      <c r="E62" s="197"/>
      <c r="F62" s="137" t="s">
        <v>25</v>
      </c>
      <c r="G62" s="132"/>
      <c r="H62" s="132"/>
      <c r="I62" s="132">
        <f>'2 1 Pol'!G228</f>
        <v>0</v>
      </c>
      <c r="J62" s="135" t="str">
        <f>IF(I70=0,"",I62/I70*100)</f>
        <v/>
      </c>
    </row>
    <row r="63" spans="1:10" ht="25.5" customHeight="1" x14ac:dyDescent="0.2">
      <c r="A63" s="126"/>
      <c r="B63" s="131" t="s">
        <v>82</v>
      </c>
      <c r="C63" s="196" t="s">
        <v>83</v>
      </c>
      <c r="D63" s="197"/>
      <c r="E63" s="197"/>
      <c r="F63" s="137" t="s">
        <v>25</v>
      </c>
      <c r="G63" s="132"/>
      <c r="H63" s="132"/>
      <c r="I63" s="132">
        <f>'2 1 Pol'!G293</f>
        <v>0</v>
      </c>
      <c r="J63" s="135" t="str">
        <f>IF(I70=0,"",I63/I70*100)</f>
        <v/>
      </c>
    </row>
    <row r="64" spans="1:10" ht="25.5" customHeight="1" x14ac:dyDescent="0.2">
      <c r="A64" s="126"/>
      <c r="B64" s="131" t="s">
        <v>84</v>
      </c>
      <c r="C64" s="196" t="s">
        <v>85</v>
      </c>
      <c r="D64" s="197"/>
      <c r="E64" s="197"/>
      <c r="F64" s="137" t="s">
        <v>25</v>
      </c>
      <c r="G64" s="132"/>
      <c r="H64" s="132"/>
      <c r="I64" s="132">
        <f>'2 1 Pol'!G312</f>
        <v>0</v>
      </c>
      <c r="J64" s="135" t="str">
        <f>IF(I70=0,"",I64/I70*100)</f>
        <v/>
      </c>
    </row>
    <row r="65" spans="1:10" ht="25.5" customHeight="1" x14ac:dyDescent="0.2">
      <c r="A65" s="126"/>
      <c r="B65" s="131" t="s">
        <v>86</v>
      </c>
      <c r="C65" s="196" t="s">
        <v>87</v>
      </c>
      <c r="D65" s="197"/>
      <c r="E65" s="197"/>
      <c r="F65" s="137" t="s">
        <v>25</v>
      </c>
      <c r="G65" s="132"/>
      <c r="H65" s="132"/>
      <c r="I65" s="132">
        <f>'2 1 Pol'!G334</f>
        <v>0</v>
      </c>
      <c r="J65" s="135" t="str">
        <f>IF(I70=0,"",I65/I70*100)</f>
        <v/>
      </c>
    </row>
    <row r="66" spans="1:10" ht="25.5" customHeight="1" x14ac:dyDescent="0.2">
      <c r="A66" s="126"/>
      <c r="B66" s="131" t="s">
        <v>88</v>
      </c>
      <c r="C66" s="196" t="s">
        <v>89</v>
      </c>
      <c r="D66" s="197"/>
      <c r="E66" s="197"/>
      <c r="F66" s="137" t="s">
        <v>25</v>
      </c>
      <c r="G66" s="132"/>
      <c r="H66" s="132"/>
      <c r="I66" s="132">
        <f>'2 1 Pol'!G344</f>
        <v>0</v>
      </c>
      <c r="J66" s="135" t="str">
        <f>IF(I70=0,"",I66/I70*100)</f>
        <v/>
      </c>
    </row>
    <row r="67" spans="1:10" ht="25.5" customHeight="1" x14ac:dyDescent="0.2">
      <c r="A67" s="126"/>
      <c r="B67" s="131" t="s">
        <v>90</v>
      </c>
      <c r="C67" s="196" t="s">
        <v>91</v>
      </c>
      <c r="D67" s="197"/>
      <c r="E67" s="197"/>
      <c r="F67" s="137" t="s">
        <v>92</v>
      </c>
      <c r="G67" s="132"/>
      <c r="H67" s="132"/>
      <c r="I67" s="132">
        <f>'2 1 Pol'!G381</f>
        <v>0</v>
      </c>
      <c r="J67" s="135" t="str">
        <f>IF(I70=0,"",I67/I70*100)</f>
        <v/>
      </c>
    </row>
    <row r="68" spans="1:10" ht="25.5" customHeight="1" x14ac:dyDescent="0.2">
      <c r="A68" s="126"/>
      <c r="B68" s="131" t="s">
        <v>93</v>
      </c>
      <c r="C68" s="196" t="s">
        <v>27</v>
      </c>
      <c r="D68" s="197"/>
      <c r="E68" s="197"/>
      <c r="F68" s="137" t="s">
        <v>93</v>
      </c>
      <c r="G68" s="132"/>
      <c r="H68" s="132"/>
      <c r="I68" s="132">
        <f>'2 0 Pol'!G8</f>
        <v>0</v>
      </c>
      <c r="J68" s="135" t="str">
        <f>IF(I70=0,"",I68/I70*100)</f>
        <v/>
      </c>
    </row>
    <row r="69" spans="1:10" ht="25.5" customHeight="1" x14ac:dyDescent="0.2">
      <c r="A69" s="126"/>
      <c r="B69" s="131" t="s">
        <v>94</v>
      </c>
      <c r="C69" s="196" t="s">
        <v>28</v>
      </c>
      <c r="D69" s="197"/>
      <c r="E69" s="197"/>
      <c r="F69" s="137" t="s">
        <v>94</v>
      </c>
      <c r="G69" s="132"/>
      <c r="H69" s="132"/>
      <c r="I69" s="132">
        <f>'2 0 Pol'!G11</f>
        <v>0</v>
      </c>
      <c r="J69" s="135" t="str">
        <f>IF(I70=0,"",I69/I70*100)</f>
        <v/>
      </c>
    </row>
    <row r="70" spans="1:10" ht="25.5" customHeight="1" x14ac:dyDescent="0.2">
      <c r="A70" s="127"/>
      <c r="B70" s="133" t="s">
        <v>1</v>
      </c>
      <c r="C70" s="133"/>
      <c r="D70" s="134"/>
      <c r="E70" s="134"/>
      <c r="F70" s="138"/>
      <c r="G70" s="139"/>
      <c r="H70" s="139"/>
      <c r="I70" s="139">
        <f>SUM(I50:I69)</f>
        <v>0</v>
      </c>
      <c r="J70" s="136">
        <f>SUM(J50:J69)</f>
        <v>0</v>
      </c>
    </row>
    <row r="71" spans="1:10" x14ac:dyDescent="0.2">
      <c r="F71" s="91"/>
      <c r="G71" s="90"/>
      <c r="H71" s="91"/>
      <c r="I71" s="90"/>
      <c r="J71" s="92"/>
    </row>
    <row r="72" spans="1:10" x14ac:dyDescent="0.2">
      <c r="F72" s="91"/>
      <c r="G72" s="90"/>
      <c r="H72" s="91"/>
      <c r="I72" s="90"/>
      <c r="J72" s="92"/>
    </row>
    <row r="73" spans="1:10" x14ac:dyDescent="0.2">
      <c r="F73" s="91"/>
      <c r="G73" s="90"/>
      <c r="H73" s="91"/>
      <c r="I73" s="90"/>
      <c r="J73" s="92"/>
    </row>
  </sheetData>
  <sheetProtection algorithmName="SHA-512" hashValue="TjlT7aprHJ/3wjWqY12FZtdMGCsqosJWrUnsJYSyEKksg4Yyo6zJlqY9n5pA5OzdUMQdyHxrWrvXYheRNGxl7Q==" saltValue="jywjd7vDD7A04XP+EfEaY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7:E67"/>
    <mergeCell ref="C68:E68"/>
    <mergeCell ref="C69:E69"/>
    <mergeCell ref="C62:E62"/>
    <mergeCell ref="C63:E63"/>
    <mergeCell ref="C64:E64"/>
    <mergeCell ref="C65:E65"/>
    <mergeCell ref="C66:E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7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8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9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sheetProtection password="9DC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20" sqref="F20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95</v>
      </c>
      <c r="B1" s="246"/>
      <c r="C1" s="246"/>
      <c r="D1" s="246"/>
      <c r="E1" s="246"/>
      <c r="F1" s="246"/>
      <c r="G1" s="246"/>
      <c r="AG1" t="s">
        <v>96</v>
      </c>
    </row>
    <row r="2" spans="1:60" ht="24.95" customHeight="1" x14ac:dyDescent="0.2">
      <c r="A2" s="142" t="s">
        <v>7</v>
      </c>
      <c r="B2" s="77" t="s">
        <v>43</v>
      </c>
      <c r="C2" s="247" t="s">
        <v>44</v>
      </c>
      <c r="D2" s="248"/>
      <c r="E2" s="248"/>
      <c r="F2" s="248"/>
      <c r="G2" s="249"/>
      <c r="AG2" t="s">
        <v>97</v>
      </c>
    </row>
    <row r="3" spans="1:60" ht="24.95" customHeight="1" x14ac:dyDescent="0.2">
      <c r="A3" s="142" t="s">
        <v>8</v>
      </c>
      <c r="B3" s="77" t="s">
        <v>46</v>
      </c>
      <c r="C3" s="247" t="s">
        <v>47</v>
      </c>
      <c r="D3" s="248"/>
      <c r="E3" s="248"/>
      <c r="F3" s="248"/>
      <c r="G3" s="249"/>
      <c r="AC3" s="89" t="s">
        <v>97</v>
      </c>
      <c r="AG3" t="s">
        <v>98</v>
      </c>
    </row>
    <row r="4" spans="1:60" ht="24.95" customHeight="1" x14ac:dyDescent="0.2">
      <c r="A4" s="143" t="s">
        <v>9</v>
      </c>
      <c r="B4" s="144" t="s">
        <v>48</v>
      </c>
      <c r="C4" s="250" t="s">
        <v>49</v>
      </c>
      <c r="D4" s="251"/>
      <c r="E4" s="251"/>
      <c r="F4" s="251"/>
      <c r="G4" s="252"/>
      <c r="AG4" t="s">
        <v>99</v>
      </c>
    </row>
    <row r="5" spans="1:60" x14ac:dyDescent="0.2">
      <c r="D5" s="141"/>
    </row>
    <row r="6" spans="1:60" ht="38.25" x14ac:dyDescent="0.2">
      <c r="A6" s="146" t="s">
        <v>100</v>
      </c>
      <c r="B6" s="148" t="s">
        <v>101</v>
      </c>
      <c r="C6" s="148" t="s">
        <v>102</v>
      </c>
      <c r="D6" s="147" t="s">
        <v>103</v>
      </c>
      <c r="E6" s="146" t="s">
        <v>104</v>
      </c>
      <c r="F6" s="145" t="s">
        <v>105</v>
      </c>
      <c r="G6" s="146" t="s">
        <v>29</v>
      </c>
      <c r="H6" s="149" t="s">
        <v>30</v>
      </c>
      <c r="I6" s="149" t="s">
        <v>106</v>
      </c>
      <c r="J6" s="149" t="s">
        <v>31</v>
      </c>
      <c r="K6" s="149" t="s">
        <v>107</v>
      </c>
      <c r="L6" s="149" t="s">
        <v>108</v>
      </c>
      <c r="M6" s="149" t="s">
        <v>109</v>
      </c>
      <c r="N6" s="149" t="s">
        <v>110</v>
      </c>
      <c r="O6" s="149" t="s">
        <v>111</v>
      </c>
      <c r="P6" s="149" t="s">
        <v>112</v>
      </c>
      <c r="Q6" s="149" t="s">
        <v>113</v>
      </c>
      <c r="R6" s="149" t="s">
        <v>114</v>
      </c>
      <c r="S6" s="149" t="s">
        <v>115</v>
      </c>
      <c r="T6" s="149" t="s">
        <v>116</v>
      </c>
      <c r="U6" s="149" t="s">
        <v>117</v>
      </c>
      <c r="V6" s="149" t="s">
        <v>118</v>
      </c>
      <c r="W6" s="149" t="s">
        <v>119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1" t="s">
        <v>120</v>
      </c>
      <c r="B8" s="162" t="s">
        <v>93</v>
      </c>
      <c r="C8" s="183" t="s">
        <v>27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288000</v>
      </c>
      <c r="L8" s="165"/>
      <c r="M8" s="165">
        <f>SUM(M9:M10)</f>
        <v>0</v>
      </c>
      <c r="N8" s="165"/>
      <c r="O8" s="165">
        <f>SUM(O9:O10)</f>
        <v>0</v>
      </c>
      <c r="P8" s="165"/>
      <c r="Q8" s="165">
        <f>SUM(Q9:Q10)</f>
        <v>0</v>
      </c>
      <c r="R8" s="165"/>
      <c r="S8" s="165"/>
      <c r="T8" s="166"/>
      <c r="U8" s="160"/>
      <c r="V8" s="160">
        <f>SUM(V9:V10)</f>
        <v>0</v>
      </c>
      <c r="W8" s="160"/>
      <c r="AG8" t="s">
        <v>121</v>
      </c>
    </row>
    <row r="9" spans="1:60" outlineLevel="1" x14ac:dyDescent="0.2">
      <c r="A9" s="167">
        <v>1</v>
      </c>
      <c r="B9" s="168" t="s">
        <v>122</v>
      </c>
      <c r="C9" s="184" t="s">
        <v>123</v>
      </c>
      <c r="D9" s="169" t="s">
        <v>124</v>
      </c>
      <c r="E9" s="170">
        <v>1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288000</v>
      </c>
      <c r="K9" s="172">
        <f>ROUND(E9*J9,2)</f>
        <v>288000</v>
      </c>
      <c r="L9" s="172">
        <v>15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125</v>
      </c>
      <c r="T9" s="173" t="s">
        <v>126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127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44" t="s">
        <v>128</v>
      </c>
      <c r="D10" s="245"/>
      <c r="E10" s="245"/>
      <c r="F10" s="245"/>
      <c r="G10" s="245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129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61" t="s">
        <v>120</v>
      </c>
      <c r="B11" s="162" t="s">
        <v>94</v>
      </c>
      <c r="C11" s="183" t="s">
        <v>28</v>
      </c>
      <c r="D11" s="163"/>
      <c r="E11" s="164"/>
      <c r="F11" s="165"/>
      <c r="G11" s="165">
        <f>SUMIF(AG12:AG20,"&lt;&gt;NOR",G12:G20)</f>
        <v>0</v>
      </c>
      <c r="H11" s="165"/>
      <c r="I11" s="165">
        <f>SUM(I12:I20)</f>
        <v>0</v>
      </c>
      <c r="J11" s="165"/>
      <c r="K11" s="165">
        <f>SUM(K12:K20)</f>
        <v>248000</v>
      </c>
      <c r="L11" s="165"/>
      <c r="M11" s="165">
        <f>SUM(M12:M20)</f>
        <v>0</v>
      </c>
      <c r="N11" s="165"/>
      <c r="O11" s="165">
        <f>SUM(O12:O20)</f>
        <v>0</v>
      </c>
      <c r="P11" s="165"/>
      <c r="Q11" s="165">
        <f>SUM(Q12:Q20)</f>
        <v>0</v>
      </c>
      <c r="R11" s="165"/>
      <c r="S11" s="165"/>
      <c r="T11" s="166"/>
      <c r="U11" s="160"/>
      <c r="V11" s="160">
        <f>SUM(V12:V20)</f>
        <v>0</v>
      </c>
      <c r="W11" s="160"/>
      <c r="AG11" t="s">
        <v>121</v>
      </c>
    </row>
    <row r="12" spans="1:60" outlineLevel="1" x14ac:dyDescent="0.2">
      <c r="A12" s="167">
        <v>2</v>
      </c>
      <c r="B12" s="168" t="s">
        <v>130</v>
      </c>
      <c r="C12" s="184" t="s">
        <v>131</v>
      </c>
      <c r="D12" s="169" t="s">
        <v>124</v>
      </c>
      <c r="E12" s="170">
        <v>1</v>
      </c>
      <c r="F12" s="171"/>
      <c r="G12" s="172">
        <f>ROUND(E12*F12,2)</f>
        <v>0</v>
      </c>
      <c r="H12" s="171">
        <v>0</v>
      </c>
      <c r="I12" s="172">
        <f>ROUND(E12*H12,2)</f>
        <v>0</v>
      </c>
      <c r="J12" s="171">
        <v>50000</v>
      </c>
      <c r="K12" s="172">
        <f>ROUND(E12*J12,2)</f>
        <v>50000</v>
      </c>
      <c r="L12" s="172">
        <v>15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/>
      <c r="S12" s="172" t="s">
        <v>125</v>
      </c>
      <c r="T12" s="173" t="s">
        <v>126</v>
      </c>
      <c r="U12" s="159">
        <v>0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127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7"/>
      <c r="B13" s="158"/>
      <c r="C13" s="244" t="s">
        <v>132</v>
      </c>
      <c r="D13" s="245"/>
      <c r="E13" s="245"/>
      <c r="F13" s="245"/>
      <c r="G13" s="245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129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4" t="str">
        <f>C13</f>
        <v>Náklady a poplatky spojené s užíváním veřejných ploch a prostranství, pokud jsou stavebními pracemi nebo souvisejícími činnostmi dotčeny, a to včetně užívání ploch v souvislosti s uložením stavebního materiálu nebo stavebního odpadu,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42" t="s">
        <v>133</v>
      </c>
      <c r="D14" s="243"/>
      <c r="E14" s="243"/>
      <c r="F14" s="243"/>
      <c r="G14" s="243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129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75">
        <v>3</v>
      </c>
      <c r="B15" s="176" t="s">
        <v>134</v>
      </c>
      <c r="C15" s="185" t="s">
        <v>135</v>
      </c>
      <c r="D15" s="177" t="s">
        <v>136</v>
      </c>
      <c r="E15" s="178">
        <v>36</v>
      </c>
      <c r="F15" s="179"/>
      <c r="G15" s="180">
        <f>ROUND(E15*F15,2)</f>
        <v>0</v>
      </c>
      <c r="H15" s="179">
        <v>0</v>
      </c>
      <c r="I15" s="180">
        <f>ROUND(E15*H15,2)</f>
        <v>0</v>
      </c>
      <c r="J15" s="179">
        <v>3000</v>
      </c>
      <c r="K15" s="180">
        <f>ROUND(E15*J15,2)</f>
        <v>108000</v>
      </c>
      <c r="L15" s="180">
        <v>15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 t="s">
        <v>137</v>
      </c>
      <c r="T15" s="181" t="s">
        <v>126</v>
      </c>
      <c r="U15" s="159">
        <v>0</v>
      </c>
      <c r="V15" s="159">
        <f>ROUND(E15*U15,2)</f>
        <v>0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127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7">
        <v>4</v>
      </c>
      <c r="B16" s="168" t="s">
        <v>138</v>
      </c>
      <c r="C16" s="184" t="s">
        <v>139</v>
      </c>
      <c r="D16" s="169" t="s">
        <v>124</v>
      </c>
      <c r="E16" s="170">
        <v>1</v>
      </c>
      <c r="F16" s="171"/>
      <c r="G16" s="172">
        <f>ROUND(E16*F16,2)</f>
        <v>0</v>
      </c>
      <c r="H16" s="171">
        <v>0</v>
      </c>
      <c r="I16" s="172">
        <f>ROUND(E16*H16,2)</f>
        <v>0</v>
      </c>
      <c r="J16" s="171">
        <v>20000</v>
      </c>
      <c r="K16" s="172">
        <f>ROUND(E16*J16,2)</f>
        <v>20000</v>
      </c>
      <c r="L16" s="172">
        <v>15</v>
      </c>
      <c r="M16" s="172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2"/>
      <c r="S16" s="172" t="s">
        <v>125</v>
      </c>
      <c r="T16" s="173" t="s">
        <v>126</v>
      </c>
      <c r="U16" s="159">
        <v>0</v>
      </c>
      <c r="V16" s="159">
        <f>ROUND(E16*U16,2)</f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127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244" t="s">
        <v>140</v>
      </c>
      <c r="D17" s="245"/>
      <c r="E17" s="245"/>
      <c r="F17" s="245"/>
      <c r="G17" s="245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129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5">
        <v>5</v>
      </c>
      <c r="B18" s="176" t="s">
        <v>141</v>
      </c>
      <c r="C18" s="185" t="s">
        <v>142</v>
      </c>
      <c r="D18" s="177" t="s">
        <v>124</v>
      </c>
      <c r="E18" s="178">
        <v>1</v>
      </c>
      <c r="F18" s="179"/>
      <c r="G18" s="180">
        <f>ROUND(E18*F18,2)</f>
        <v>0</v>
      </c>
      <c r="H18" s="179">
        <v>0</v>
      </c>
      <c r="I18" s="180">
        <f>ROUND(E18*H18,2)</f>
        <v>0</v>
      </c>
      <c r="J18" s="179">
        <v>10000</v>
      </c>
      <c r="K18" s="180">
        <f>ROUND(E18*J18,2)</f>
        <v>10000</v>
      </c>
      <c r="L18" s="180">
        <v>15</v>
      </c>
      <c r="M18" s="180">
        <f>G18*(1+L18/100)</f>
        <v>0</v>
      </c>
      <c r="N18" s="180">
        <v>0</v>
      </c>
      <c r="O18" s="180">
        <f>ROUND(E18*N18,2)</f>
        <v>0</v>
      </c>
      <c r="P18" s="180">
        <v>0</v>
      </c>
      <c r="Q18" s="180">
        <f>ROUND(E18*P18,2)</f>
        <v>0</v>
      </c>
      <c r="R18" s="180"/>
      <c r="S18" s="180" t="s">
        <v>125</v>
      </c>
      <c r="T18" s="181" t="s">
        <v>126</v>
      </c>
      <c r="U18" s="159">
        <v>0</v>
      </c>
      <c r="V18" s="159">
        <f>ROUND(E18*U18,2)</f>
        <v>0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127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5">
        <v>6</v>
      </c>
      <c r="B19" s="176" t="s">
        <v>143</v>
      </c>
      <c r="C19" s="185" t="s">
        <v>144</v>
      </c>
      <c r="D19" s="177" t="s">
        <v>124</v>
      </c>
      <c r="E19" s="178">
        <v>1</v>
      </c>
      <c r="F19" s="179"/>
      <c r="G19" s="180">
        <f>ROUND(E19*F19,2)</f>
        <v>0</v>
      </c>
      <c r="H19" s="179">
        <v>0</v>
      </c>
      <c r="I19" s="180">
        <f>ROUND(E19*H19,2)</f>
        <v>0</v>
      </c>
      <c r="J19" s="179">
        <v>10000</v>
      </c>
      <c r="K19" s="180">
        <f>ROUND(E19*J19,2)</f>
        <v>10000</v>
      </c>
      <c r="L19" s="180">
        <v>15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 t="s">
        <v>125</v>
      </c>
      <c r="T19" s="181" t="s">
        <v>126</v>
      </c>
      <c r="U19" s="159">
        <v>0</v>
      </c>
      <c r="V19" s="159">
        <f>ROUND(E19*U19,2)</f>
        <v>0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127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 x14ac:dyDescent="0.2">
      <c r="A20" s="167">
        <v>7</v>
      </c>
      <c r="B20" s="168" t="s">
        <v>145</v>
      </c>
      <c r="C20" s="184" t="s">
        <v>146</v>
      </c>
      <c r="D20" s="169" t="s">
        <v>147</v>
      </c>
      <c r="E20" s="170">
        <v>1</v>
      </c>
      <c r="F20" s="171"/>
      <c r="G20" s="172">
        <f>ROUND(E20*F20,2)</f>
        <v>0</v>
      </c>
      <c r="H20" s="171">
        <v>0</v>
      </c>
      <c r="I20" s="172">
        <f>ROUND(E20*H20,2)</f>
        <v>0</v>
      </c>
      <c r="J20" s="171">
        <v>50000</v>
      </c>
      <c r="K20" s="172">
        <f>ROUND(E20*J20,2)</f>
        <v>50000</v>
      </c>
      <c r="L20" s="172">
        <v>15</v>
      </c>
      <c r="M20" s="172">
        <f>G20*(1+L20/100)</f>
        <v>0</v>
      </c>
      <c r="N20" s="172">
        <v>0</v>
      </c>
      <c r="O20" s="172">
        <f>ROUND(E20*N20,2)</f>
        <v>0</v>
      </c>
      <c r="P20" s="172">
        <v>0</v>
      </c>
      <c r="Q20" s="172">
        <f>ROUND(E20*P20,2)</f>
        <v>0</v>
      </c>
      <c r="R20" s="172"/>
      <c r="S20" s="172" t="s">
        <v>137</v>
      </c>
      <c r="T20" s="173" t="s">
        <v>126</v>
      </c>
      <c r="U20" s="159">
        <v>0</v>
      </c>
      <c r="V20" s="159">
        <f>ROUND(E20*U20,2)</f>
        <v>0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127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5"/>
      <c r="B21" s="6"/>
      <c r="C21" s="186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v>15</v>
      </c>
      <c r="AF21">
        <v>21</v>
      </c>
    </row>
    <row r="22" spans="1:60" x14ac:dyDescent="0.2">
      <c r="A22" s="153"/>
      <c r="B22" s="154" t="s">
        <v>29</v>
      </c>
      <c r="C22" s="187"/>
      <c r="D22" s="155"/>
      <c r="E22" s="156"/>
      <c r="F22" s="156"/>
      <c r="G22" s="182">
        <f>G8+G11</f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f>SUMIF(L7:L20,AE21,G7:G20)</f>
        <v>0</v>
      </c>
      <c r="AF22">
        <f>SUMIF(L7:L20,AF21,G7:G20)</f>
        <v>0</v>
      </c>
      <c r="AG22" t="s">
        <v>148</v>
      </c>
    </row>
    <row r="23" spans="1:60" x14ac:dyDescent="0.2">
      <c r="C23" s="188"/>
      <c r="D23" s="141"/>
      <c r="AG23" t="s">
        <v>149</v>
      </c>
    </row>
    <row r="24" spans="1:60" x14ac:dyDescent="0.2">
      <c r="D24" s="141"/>
    </row>
    <row r="25" spans="1:60" x14ac:dyDescent="0.2">
      <c r="D25" s="141"/>
    </row>
    <row r="26" spans="1:60" x14ac:dyDescent="0.2">
      <c r="D26" s="141"/>
    </row>
    <row r="27" spans="1:60" x14ac:dyDescent="0.2">
      <c r="D27" s="141"/>
    </row>
    <row r="28" spans="1:60" x14ac:dyDescent="0.2">
      <c r="D28" s="141"/>
    </row>
    <row r="29" spans="1:60" x14ac:dyDescent="0.2">
      <c r="D29" s="141"/>
    </row>
    <row r="30" spans="1:60" x14ac:dyDescent="0.2">
      <c r="D30" s="141"/>
    </row>
    <row r="31" spans="1:60" x14ac:dyDescent="0.2">
      <c r="D31" s="141"/>
    </row>
    <row r="32" spans="1:60" x14ac:dyDescent="0.2">
      <c r="D32" s="141"/>
    </row>
    <row r="33" spans="4:4" x14ac:dyDescent="0.2">
      <c r="D33" s="141"/>
    </row>
    <row r="34" spans="4:4" x14ac:dyDescent="0.2">
      <c r="D34" s="141"/>
    </row>
    <row r="35" spans="4:4" x14ac:dyDescent="0.2">
      <c r="D35" s="141"/>
    </row>
    <row r="36" spans="4:4" x14ac:dyDescent="0.2">
      <c r="D36" s="141"/>
    </row>
    <row r="37" spans="4:4" x14ac:dyDescent="0.2">
      <c r="D37" s="141"/>
    </row>
    <row r="38" spans="4:4" x14ac:dyDescent="0.2">
      <c r="D38" s="141"/>
    </row>
    <row r="39" spans="4:4" x14ac:dyDescent="0.2">
      <c r="D39" s="141"/>
    </row>
    <row r="40" spans="4:4" x14ac:dyDescent="0.2">
      <c r="D40" s="141"/>
    </row>
    <row r="41" spans="4:4" x14ac:dyDescent="0.2">
      <c r="D41" s="141"/>
    </row>
    <row r="42" spans="4:4" x14ac:dyDescent="0.2">
      <c r="D42" s="141"/>
    </row>
    <row r="43" spans="4:4" x14ac:dyDescent="0.2">
      <c r="D43" s="141"/>
    </row>
    <row r="44" spans="4:4" x14ac:dyDescent="0.2">
      <c r="D44" s="141"/>
    </row>
    <row r="45" spans="4:4" x14ac:dyDescent="0.2">
      <c r="D45" s="141"/>
    </row>
    <row r="46" spans="4:4" x14ac:dyDescent="0.2">
      <c r="D46" s="141"/>
    </row>
    <row r="47" spans="4:4" x14ac:dyDescent="0.2">
      <c r="D47" s="141"/>
    </row>
    <row r="48" spans="4:4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9DC0" sheet="1"/>
  <mergeCells count="8">
    <mergeCell ref="C14:G14"/>
    <mergeCell ref="C17:G1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391" sqref="F391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63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95</v>
      </c>
      <c r="B1" s="246"/>
      <c r="C1" s="246"/>
      <c r="D1" s="246"/>
      <c r="E1" s="246"/>
      <c r="F1" s="246"/>
      <c r="G1" s="246"/>
      <c r="AG1" t="s">
        <v>96</v>
      </c>
    </row>
    <row r="2" spans="1:60" ht="24.95" customHeight="1" x14ac:dyDescent="0.2">
      <c r="A2" s="142" t="s">
        <v>7</v>
      </c>
      <c r="B2" s="77" t="s">
        <v>43</v>
      </c>
      <c r="C2" s="247" t="s">
        <v>44</v>
      </c>
      <c r="D2" s="248"/>
      <c r="E2" s="248"/>
      <c r="F2" s="248"/>
      <c r="G2" s="249"/>
      <c r="AG2" t="s">
        <v>97</v>
      </c>
    </row>
    <row r="3" spans="1:60" ht="24.95" customHeight="1" x14ac:dyDescent="0.2">
      <c r="A3" s="142" t="s">
        <v>8</v>
      </c>
      <c r="B3" s="77" t="s">
        <v>46</v>
      </c>
      <c r="C3" s="247" t="s">
        <v>47</v>
      </c>
      <c r="D3" s="248"/>
      <c r="E3" s="248"/>
      <c r="F3" s="248"/>
      <c r="G3" s="249"/>
      <c r="AC3" s="89" t="s">
        <v>97</v>
      </c>
      <c r="AG3" t="s">
        <v>98</v>
      </c>
    </row>
    <row r="4" spans="1:60" ht="24.95" customHeight="1" x14ac:dyDescent="0.2">
      <c r="A4" s="143" t="s">
        <v>9</v>
      </c>
      <c r="B4" s="144" t="s">
        <v>50</v>
      </c>
      <c r="C4" s="250" t="s">
        <v>51</v>
      </c>
      <c r="D4" s="251"/>
      <c r="E4" s="251"/>
      <c r="F4" s="251"/>
      <c r="G4" s="252"/>
      <c r="AG4" t="s">
        <v>99</v>
      </c>
    </row>
    <row r="5" spans="1:60" x14ac:dyDescent="0.2">
      <c r="D5" s="141"/>
    </row>
    <row r="6" spans="1:60" ht="38.25" x14ac:dyDescent="0.2">
      <c r="A6" s="146" t="s">
        <v>100</v>
      </c>
      <c r="B6" s="148" t="s">
        <v>101</v>
      </c>
      <c r="C6" s="148" t="s">
        <v>102</v>
      </c>
      <c r="D6" s="147" t="s">
        <v>103</v>
      </c>
      <c r="E6" s="146" t="s">
        <v>104</v>
      </c>
      <c r="F6" s="145" t="s">
        <v>105</v>
      </c>
      <c r="G6" s="146" t="s">
        <v>29</v>
      </c>
      <c r="H6" s="149" t="s">
        <v>30</v>
      </c>
      <c r="I6" s="149" t="s">
        <v>106</v>
      </c>
      <c r="J6" s="149" t="s">
        <v>31</v>
      </c>
      <c r="K6" s="149" t="s">
        <v>107</v>
      </c>
      <c r="L6" s="149" t="s">
        <v>108</v>
      </c>
      <c r="M6" s="149" t="s">
        <v>109</v>
      </c>
      <c r="N6" s="149" t="s">
        <v>110</v>
      </c>
      <c r="O6" s="149" t="s">
        <v>111</v>
      </c>
      <c r="P6" s="149" t="s">
        <v>112</v>
      </c>
      <c r="Q6" s="149" t="s">
        <v>113</v>
      </c>
      <c r="R6" s="149" t="s">
        <v>114</v>
      </c>
      <c r="S6" s="149" t="s">
        <v>115</v>
      </c>
      <c r="T6" s="149" t="s">
        <v>116</v>
      </c>
      <c r="U6" s="149" t="s">
        <v>117</v>
      </c>
      <c r="V6" s="149" t="s">
        <v>118</v>
      </c>
      <c r="W6" s="149" t="s">
        <v>119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1" t="s">
        <v>120</v>
      </c>
      <c r="B8" s="162" t="s">
        <v>56</v>
      </c>
      <c r="C8" s="183" t="s">
        <v>57</v>
      </c>
      <c r="D8" s="163"/>
      <c r="E8" s="164"/>
      <c r="F8" s="165"/>
      <c r="G8" s="165">
        <f>SUMIF(AG9:AG45,"&lt;&gt;NOR",G9:G45)</f>
        <v>0</v>
      </c>
      <c r="H8" s="165"/>
      <c r="I8" s="165">
        <f>SUM(I9:I45)</f>
        <v>276191.2</v>
      </c>
      <c r="J8" s="165"/>
      <c r="K8" s="165">
        <f>SUM(K9:K45)</f>
        <v>426183.13</v>
      </c>
      <c r="L8" s="165"/>
      <c r="M8" s="165">
        <f>SUM(M9:M45)</f>
        <v>0</v>
      </c>
      <c r="N8" s="165"/>
      <c r="O8" s="165">
        <f>SUM(O9:O45)</f>
        <v>10.53</v>
      </c>
      <c r="P8" s="165"/>
      <c r="Q8" s="165">
        <f>SUM(Q9:Q45)</f>
        <v>0</v>
      </c>
      <c r="R8" s="165"/>
      <c r="S8" s="165"/>
      <c r="T8" s="166"/>
      <c r="U8" s="160"/>
      <c r="V8" s="160">
        <f>SUM(V9:V45)</f>
        <v>606.94999999999993</v>
      </c>
      <c r="W8" s="160"/>
      <c r="AG8" t="s">
        <v>121</v>
      </c>
    </row>
    <row r="9" spans="1:60" ht="33.75" outlineLevel="1" x14ac:dyDescent="0.2">
      <c r="A9" s="167">
        <v>1</v>
      </c>
      <c r="B9" s="168" t="s">
        <v>150</v>
      </c>
      <c r="C9" s="184" t="s">
        <v>151</v>
      </c>
      <c r="D9" s="169" t="s">
        <v>152</v>
      </c>
      <c r="E9" s="170">
        <v>267.40800000000002</v>
      </c>
      <c r="F9" s="171"/>
      <c r="G9" s="172">
        <f>ROUND(E9*F9,2)</f>
        <v>0</v>
      </c>
      <c r="H9" s="171">
        <v>310.85000000000002</v>
      </c>
      <c r="I9" s="172">
        <f>ROUND(E9*H9,2)</f>
        <v>83123.78</v>
      </c>
      <c r="J9" s="171">
        <v>395.15</v>
      </c>
      <c r="K9" s="172">
        <f>ROUND(E9*J9,2)</f>
        <v>105666.27</v>
      </c>
      <c r="L9" s="172">
        <v>15</v>
      </c>
      <c r="M9" s="172">
        <f>G9*(1+L9/100)</f>
        <v>0</v>
      </c>
      <c r="N9" s="172">
        <v>2.7539999999999999E-2</v>
      </c>
      <c r="O9" s="172">
        <f>ROUND(E9*N9,2)</f>
        <v>7.36</v>
      </c>
      <c r="P9" s="172">
        <v>0</v>
      </c>
      <c r="Q9" s="172">
        <f>ROUND(E9*P9,2)</f>
        <v>0</v>
      </c>
      <c r="R9" s="172" t="s">
        <v>153</v>
      </c>
      <c r="S9" s="172" t="s">
        <v>125</v>
      </c>
      <c r="T9" s="173" t="s">
        <v>125</v>
      </c>
      <c r="U9" s="159">
        <v>1.194</v>
      </c>
      <c r="V9" s="159">
        <f>ROUND(E9*U9,2)</f>
        <v>319.29000000000002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154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53" t="s">
        <v>155</v>
      </c>
      <c r="D10" s="254"/>
      <c r="E10" s="254"/>
      <c r="F10" s="254"/>
      <c r="G10" s="254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3" t="s">
        <v>157</v>
      </c>
      <c r="D11" s="189"/>
      <c r="E11" s="190">
        <v>45.718000000000004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158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3" t="s">
        <v>159</v>
      </c>
      <c r="D12" s="189"/>
      <c r="E12" s="190">
        <v>48.731999999999999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158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3" t="s">
        <v>160</v>
      </c>
      <c r="D13" s="189"/>
      <c r="E13" s="190">
        <v>45.718000000000004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158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3" t="s">
        <v>161</v>
      </c>
      <c r="D14" s="189"/>
      <c r="E14" s="190">
        <v>45.718000000000004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158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3" t="s">
        <v>162</v>
      </c>
      <c r="D15" s="189"/>
      <c r="E15" s="190">
        <v>36.75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158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3" t="s">
        <v>163</v>
      </c>
      <c r="D16" s="189"/>
      <c r="E16" s="190">
        <v>44.771999999999998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158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67">
        <v>2</v>
      </c>
      <c r="B17" s="168" t="s">
        <v>164</v>
      </c>
      <c r="C17" s="184" t="s">
        <v>165</v>
      </c>
      <c r="D17" s="169" t="s">
        <v>166</v>
      </c>
      <c r="E17" s="170">
        <v>36</v>
      </c>
      <c r="F17" s="171"/>
      <c r="G17" s="172">
        <f>ROUND(E17*F17,2)</f>
        <v>0</v>
      </c>
      <c r="H17" s="171">
        <v>4.66</v>
      </c>
      <c r="I17" s="172">
        <f>ROUND(E17*H17,2)</f>
        <v>167.76</v>
      </c>
      <c r="J17" s="171">
        <v>337.34</v>
      </c>
      <c r="K17" s="172">
        <f>ROUND(E17*J17,2)</f>
        <v>12144.24</v>
      </c>
      <c r="L17" s="172">
        <v>15</v>
      </c>
      <c r="M17" s="172">
        <f>G17*(1+L17/100)</f>
        <v>0</v>
      </c>
      <c r="N17" s="172">
        <v>1.6000000000000001E-4</v>
      </c>
      <c r="O17" s="172">
        <f>ROUND(E17*N17,2)</f>
        <v>0.01</v>
      </c>
      <c r="P17" s="172">
        <v>0</v>
      </c>
      <c r="Q17" s="172">
        <f>ROUND(E17*P17,2)</f>
        <v>0</v>
      </c>
      <c r="R17" s="172" t="s">
        <v>153</v>
      </c>
      <c r="S17" s="172" t="s">
        <v>125</v>
      </c>
      <c r="T17" s="173" t="s">
        <v>125</v>
      </c>
      <c r="U17" s="159">
        <v>0.94</v>
      </c>
      <c r="V17" s="159">
        <f>ROUND(E17*U17,2)</f>
        <v>33.840000000000003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154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93" t="s">
        <v>167</v>
      </c>
      <c r="D18" s="189"/>
      <c r="E18" s="190">
        <v>36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158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33.75" outlineLevel="1" x14ac:dyDescent="0.2">
      <c r="A19" s="167">
        <v>3</v>
      </c>
      <c r="B19" s="168" t="s">
        <v>168</v>
      </c>
      <c r="C19" s="184" t="s">
        <v>169</v>
      </c>
      <c r="D19" s="169" t="s">
        <v>152</v>
      </c>
      <c r="E19" s="170">
        <v>32.76</v>
      </c>
      <c r="F19" s="171"/>
      <c r="G19" s="172">
        <f>ROUND(E19*F19,2)</f>
        <v>0</v>
      </c>
      <c r="H19" s="171">
        <v>195.9</v>
      </c>
      <c r="I19" s="172">
        <f>ROUND(E19*H19,2)</f>
        <v>6417.68</v>
      </c>
      <c r="J19" s="171">
        <v>261.60000000000002</v>
      </c>
      <c r="K19" s="172">
        <f>ROUND(E19*J19,2)</f>
        <v>8570.02</v>
      </c>
      <c r="L19" s="172">
        <v>15</v>
      </c>
      <c r="M19" s="172">
        <f>G19*(1+L19/100)</f>
        <v>0</v>
      </c>
      <c r="N19" s="172">
        <v>1.5720000000000001E-2</v>
      </c>
      <c r="O19" s="172">
        <f>ROUND(E19*N19,2)</f>
        <v>0.51</v>
      </c>
      <c r="P19" s="172">
        <v>0</v>
      </c>
      <c r="Q19" s="172">
        <f>ROUND(E19*P19,2)</f>
        <v>0</v>
      </c>
      <c r="R19" s="172" t="s">
        <v>153</v>
      </c>
      <c r="S19" s="172" t="s">
        <v>125</v>
      </c>
      <c r="T19" s="173" t="s">
        <v>125</v>
      </c>
      <c r="U19" s="159">
        <v>0.76900000000000002</v>
      </c>
      <c r="V19" s="159">
        <f>ROUND(E19*U19,2)</f>
        <v>25.19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3" t="s">
        <v>170</v>
      </c>
      <c r="D20" s="189"/>
      <c r="E20" s="190">
        <v>32.76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158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 x14ac:dyDescent="0.2">
      <c r="A21" s="167">
        <v>4</v>
      </c>
      <c r="B21" s="168" t="s">
        <v>171</v>
      </c>
      <c r="C21" s="184" t="s">
        <v>172</v>
      </c>
      <c r="D21" s="169" t="s">
        <v>152</v>
      </c>
      <c r="E21" s="170">
        <v>32.76</v>
      </c>
      <c r="F21" s="171"/>
      <c r="G21" s="172">
        <f>ROUND(E21*F21,2)</f>
        <v>0</v>
      </c>
      <c r="H21" s="171">
        <v>0</v>
      </c>
      <c r="I21" s="172">
        <f>ROUND(E21*H21,2)</f>
        <v>0</v>
      </c>
      <c r="J21" s="171">
        <v>104</v>
      </c>
      <c r="K21" s="172">
        <f>ROUND(E21*J21,2)</f>
        <v>3407.04</v>
      </c>
      <c r="L21" s="172">
        <v>15</v>
      </c>
      <c r="M21" s="172">
        <f>G21*(1+L21/100)</f>
        <v>0</v>
      </c>
      <c r="N21" s="172">
        <v>0</v>
      </c>
      <c r="O21" s="172">
        <f>ROUND(E21*N21,2)</f>
        <v>0</v>
      </c>
      <c r="P21" s="172">
        <v>0</v>
      </c>
      <c r="Q21" s="172">
        <f>ROUND(E21*P21,2)</f>
        <v>0</v>
      </c>
      <c r="R21" s="172" t="s">
        <v>153</v>
      </c>
      <c r="S21" s="172" t="s">
        <v>125</v>
      </c>
      <c r="T21" s="173" t="s">
        <v>125</v>
      </c>
      <c r="U21" s="159">
        <v>0.28999999999999998</v>
      </c>
      <c r="V21" s="159">
        <f>ROUND(E21*U21,2)</f>
        <v>9.5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3" t="s">
        <v>170</v>
      </c>
      <c r="D22" s="189"/>
      <c r="E22" s="190">
        <v>32.76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158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67">
        <v>5</v>
      </c>
      <c r="B23" s="168" t="s">
        <v>173</v>
      </c>
      <c r="C23" s="184" t="s">
        <v>174</v>
      </c>
      <c r="D23" s="169" t="s">
        <v>152</v>
      </c>
      <c r="E23" s="170">
        <v>92.52</v>
      </c>
      <c r="F23" s="171"/>
      <c r="G23" s="172">
        <f>ROUND(E23*F23,2)</f>
        <v>0</v>
      </c>
      <c r="H23" s="171">
        <v>212.5</v>
      </c>
      <c r="I23" s="172">
        <f>ROUND(E23*H23,2)</f>
        <v>19660.5</v>
      </c>
      <c r="J23" s="171">
        <v>343.5</v>
      </c>
      <c r="K23" s="172">
        <f>ROUND(E23*J23,2)</f>
        <v>31780.62</v>
      </c>
      <c r="L23" s="172">
        <v>15</v>
      </c>
      <c r="M23" s="172">
        <f>G23*(1+L23/100)</f>
        <v>0</v>
      </c>
      <c r="N23" s="172">
        <v>1.8519999999999998E-2</v>
      </c>
      <c r="O23" s="172">
        <f>ROUND(E23*N23,2)</f>
        <v>1.71</v>
      </c>
      <c r="P23" s="172">
        <v>0</v>
      </c>
      <c r="Q23" s="172">
        <f>ROUND(E23*P23,2)</f>
        <v>0</v>
      </c>
      <c r="R23" s="172" t="s">
        <v>153</v>
      </c>
      <c r="S23" s="172" t="s">
        <v>125</v>
      </c>
      <c r="T23" s="173" t="s">
        <v>125</v>
      </c>
      <c r="U23" s="159">
        <v>1.0109999999999999</v>
      </c>
      <c r="V23" s="159">
        <f>ROUND(E23*U23,2)</f>
        <v>93.54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93" t="s">
        <v>175</v>
      </c>
      <c r="D24" s="189"/>
      <c r="E24" s="190">
        <v>92.52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158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67">
        <v>6</v>
      </c>
      <c r="B25" s="168" t="s">
        <v>176</v>
      </c>
      <c r="C25" s="184" t="s">
        <v>177</v>
      </c>
      <c r="D25" s="169" t="s">
        <v>166</v>
      </c>
      <c r="E25" s="170">
        <v>36</v>
      </c>
      <c r="F25" s="171"/>
      <c r="G25" s="172">
        <f>ROUND(E25*F25,2)</f>
        <v>0</v>
      </c>
      <c r="H25" s="171">
        <v>4.66</v>
      </c>
      <c r="I25" s="172">
        <f>ROUND(E25*H25,2)</f>
        <v>167.76</v>
      </c>
      <c r="J25" s="171">
        <v>445.34</v>
      </c>
      <c r="K25" s="172">
        <f>ROUND(E25*J25,2)</f>
        <v>16032.24</v>
      </c>
      <c r="L25" s="172">
        <v>15</v>
      </c>
      <c r="M25" s="172">
        <f>G25*(1+L25/100)</f>
        <v>0</v>
      </c>
      <c r="N25" s="172">
        <v>1.6000000000000001E-4</v>
      </c>
      <c r="O25" s="172">
        <f>ROUND(E25*N25,2)</f>
        <v>0.01</v>
      </c>
      <c r="P25" s="172">
        <v>0</v>
      </c>
      <c r="Q25" s="172">
        <f>ROUND(E25*P25,2)</f>
        <v>0</v>
      </c>
      <c r="R25" s="172" t="s">
        <v>153</v>
      </c>
      <c r="S25" s="172" t="s">
        <v>125</v>
      </c>
      <c r="T25" s="173" t="s">
        <v>125</v>
      </c>
      <c r="U25" s="159">
        <v>1.24</v>
      </c>
      <c r="V25" s="159">
        <f>ROUND(E25*U25,2)</f>
        <v>44.64</v>
      </c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53" t="s">
        <v>178</v>
      </c>
      <c r="D26" s="254"/>
      <c r="E26" s="254"/>
      <c r="F26" s="254"/>
      <c r="G26" s="254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156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242" t="s">
        <v>179</v>
      </c>
      <c r="D27" s="243"/>
      <c r="E27" s="243"/>
      <c r="F27" s="243"/>
      <c r="G27" s="243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129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3" t="s">
        <v>180</v>
      </c>
      <c r="D28" s="189"/>
      <c r="E28" s="190">
        <v>36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158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67">
        <v>7</v>
      </c>
      <c r="B29" s="168" t="s">
        <v>181</v>
      </c>
      <c r="C29" s="184" t="s">
        <v>182</v>
      </c>
      <c r="D29" s="169" t="s">
        <v>152</v>
      </c>
      <c r="E29" s="170">
        <v>92.52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208.5</v>
      </c>
      <c r="K29" s="172">
        <f>ROUND(E29*J29,2)</f>
        <v>19290.419999999998</v>
      </c>
      <c r="L29" s="172">
        <v>15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 t="s">
        <v>153</v>
      </c>
      <c r="S29" s="172" t="s">
        <v>125</v>
      </c>
      <c r="T29" s="173" t="s">
        <v>125</v>
      </c>
      <c r="U29" s="159">
        <v>0.57999999999999996</v>
      </c>
      <c r="V29" s="159">
        <f>ROUND(E29*U29,2)</f>
        <v>53.66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154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3" t="s">
        <v>175</v>
      </c>
      <c r="D30" s="189"/>
      <c r="E30" s="190">
        <v>92.52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158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67">
        <v>8</v>
      </c>
      <c r="B31" s="168" t="s">
        <v>183</v>
      </c>
      <c r="C31" s="184" t="s">
        <v>184</v>
      </c>
      <c r="D31" s="169" t="s">
        <v>152</v>
      </c>
      <c r="E31" s="170">
        <v>156.41999999999999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1300</v>
      </c>
      <c r="K31" s="172">
        <f>ROUND(E31*J31,2)</f>
        <v>203346</v>
      </c>
      <c r="L31" s="172">
        <v>15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 t="s">
        <v>137</v>
      </c>
      <c r="T31" s="173" t="s">
        <v>126</v>
      </c>
      <c r="U31" s="159">
        <v>0</v>
      </c>
      <c r="V31" s="159">
        <f>ROUND(E31*U31,2)</f>
        <v>0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154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244" t="s">
        <v>185</v>
      </c>
      <c r="D32" s="245"/>
      <c r="E32" s="245"/>
      <c r="F32" s="245"/>
      <c r="G32" s="245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129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242" t="s">
        <v>186</v>
      </c>
      <c r="D33" s="243"/>
      <c r="E33" s="243"/>
      <c r="F33" s="243"/>
      <c r="G33" s="243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129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242" t="s">
        <v>187</v>
      </c>
      <c r="D34" s="243"/>
      <c r="E34" s="243"/>
      <c r="F34" s="243"/>
      <c r="G34" s="243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129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242" t="s">
        <v>188</v>
      </c>
      <c r="D35" s="243"/>
      <c r="E35" s="243"/>
      <c r="F35" s="243"/>
      <c r="G35" s="243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129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3" t="s">
        <v>189</v>
      </c>
      <c r="D36" s="189"/>
      <c r="E36" s="190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158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3" t="s">
        <v>190</v>
      </c>
      <c r="D37" s="189"/>
      <c r="E37" s="190">
        <v>53.46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158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3" t="s">
        <v>191</v>
      </c>
      <c r="D38" s="189"/>
      <c r="E38" s="190">
        <v>53.46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158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3" t="s">
        <v>192</v>
      </c>
      <c r="D39" s="189"/>
      <c r="E39" s="190">
        <v>49.5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158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67">
        <v>9</v>
      </c>
      <c r="B40" s="168" t="s">
        <v>193</v>
      </c>
      <c r="C40" s="184" t="s">
        <v>194</v>
      </c>
      <c r="D40" s="169" t="s">
        <v>166</v>
      </c>
      <c r="E40" s="170">
        <v>36</v>
      </c>
      <c r="F40" s="171"/>
      <c r="G40" s="172">
        <f>ROUND(E40*F40,2)</f>
        <v>0</v>
      </c>
      <c r="H40" s="171">
        <v>479.27</v>
      </c>
      <c r="I40" s="172">
        <f>ROUND(E40*H40,2)</f>
        <v>17253.72</v>
      </c>
      <c r="J40" s="171">
        <v>720.73</v>
      </c>
      <c r="K40" s="172">
        <f>ROUND(E40*J40,2)</f>
        <v>25946.28</v>
      </c>
      <c r="L40" s="172">
        <v>15</v>
      </c>
      <c r="M40" s="172">
        <f>G40*(1+L40/100)</f>
        <v>0</v>
      </c>
      <c r="N40" s="172">
        <v>2.597E-2</v>
      </c>
      <c r="O40" s="172">
        <f>ROUND(E40*N40,2)</f>
        <v>0.93</v>
      </c>
      <c r="P40" s="172">
        <v>0</v>
      </c>
      <c r="Q40" s="172">
        <f>ROUND(E40*P40,2)</f>
        <v>0</v>
      </c>
      <c r="R40" s="172"/>
      <c r="S40" s="172" t="s">
        <v>137</v>
      </c>
      <c r="T40" s="173" t="s">
        <v>126</v>
      </c>
      <c r="U40" s="159">
        <v>0.75800000000000001</v>
      </c>
      <c r="V40" s="159">
        <f>ROUND(E40*U40,2)</f>
        <v>27.29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154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3" t="s">
        <v>195</v>
      </c>
      <c r="D41" s="189"/>
      <c r="E41" s="190">
        <v>36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158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67">
        <v>10</v>
      </c>
      <c r="B42" s="168" t="s">
        <v>196</v>
      </c>
      <c r="C42" s="184" t="s">
        <v>197</v>
      </c>
      <c r="D42" s="169" t="s">
        <v>198</v>
      </c>
      <c r="E42" s="170">
        <v>36</v>
      </c>
      <c r="F42" s="171"/>
      <c r="G42" s="172">
        <f>ROUND(E42*F42,2)</f>
        <v>0</v>
      </c>
      <c r="H42" s="171">
        <v>350</v>
      </c>
      <c r="I42" s="172">
        <f>ROUND(E42*H42,2)</f>
        <v>12600</v>
      </c>
      <c r="J42" s="171">
        <v>0</v>
      </c>
      <c r="K42" s="172">
        <f>ROUND(E42*J42,2)</f>
        <v>0</v>
      </c>
      <c r="L42" s="172">
        <v>15</v>
      </c>
      <c r="M42" s="172">
        <f>G42*(1+L42/100)</f>
        <v>0</v>
      </c>
      <c r="N42" s="172">
        <v>0</v>
      </c>
      <c r="O42" s="172">
        <f>ROUND(E42*N42,2)</f>
        <v>0</v>
      </c>
      <c r="P42" s="172">
        <v>0</v>
      </c>
      <c r="Q42" s="172">
        <f>ROUND(E42*P42,2)</f>
        <v>0</v>
      </c>
      <c r="R42" s="172"/>
      <c r="S42" s="172" t="s">
        <v>137</v>
      </c>
      <c r="T42" s="173" t="s">
        <v>126</v>
      </c>
      <c r="U42" s="159">
        <v>0</v>
      </c>
      <c r="V42" s="159">
        <f>ROUND(E42*U42,2)</f>
        <v>0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199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3" t="s">
        <v>180</v>
      </c>
      <c r="D43" s="189"/>
      <c r="E43" s="190">
        <v>36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158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67">
        <v>11</v>
      </c>
      <c r="B44" s="168" t="s">
        <v>200</v>
      </c>
      <c r="C44" s="184" t="s">
        <v>201</v>
      </c>
      <c r="D44" s="169" t="s">
        <v>198</v>
      </c>
      <c r="E44" s="170">
        <v>36</v>
      </c>
      <c r="F44" s="171"/>
      <c r="G44" s="172">
        <f>ROUND(E44*F44,2)</f>
        <v>0</v>
      </c>
      <c r="H44" s="171">
        <v>3800</v>
      </c>
      <c r="I44" s="172">
        <f>ROUND(E44*H44,2)</f>
        <v>136800</v>
      </c>
      <c r="J44" s="171">
        <v>0</v>
      </c>
      <c r="K44" s="172">
        <f>ROUND(E44*J44,2)</f>
        <v>0</v>
      </c>
      <c r="L44" s="172">
        <v>15</v>
      </c>
      <c r="M44" s="172">
        <f>G44*(1+L44/100)</f>
        <v>0</v>
      </c>
      <c r="N44" s="172">
        <v>0</v>
      </c>
      <c r="O44" s="172">
        <f>ROUND(E44*N44,2)</f>
        <v>0</v>
      </c>
      <c r="P44" s="172">
        <v>0</v>
      </c>
      <c r="Q44" s="172">
        <f>ROUND(E44*P44,2)</f>
        <v>0</v>
      </c>
      <c r="R44" s="172"/>
      <c r="S44" s="172" t="s">
        <v>137</v>
      </c>
      <c r="T44" s="173" t="s">
        <v>126</v>
      </c>
      <c r="U44" s="159">
        <v>0</v>
      </c>
      <c r="V44" s="159">
        <f>ROUND(E44*U44,2)</f>
        <v>0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199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93" t="s">
        <v>167</v>
      </c>
      <c r="D45" s="189"/>
      <c r="E45" s="190">
        <v>36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158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x14ac:dyDescent="0.2">
      <c r="A46" s="161" t="s">
        <v>120</v>
      </c>
      <c r="B46" s="162" t="s">
        <v>58</v>
      </c>
      <c r="C46" s="183" t="s">
        <v>59</v>
      </c>
      <c r="D46" s="163"/>
      <c r="E46" s="164"/>
      <c r="F46" s="165"/>
      <c r="G46" s="165">
        <f>SUMIF(AG47:AG72,"&lt;&gt;NOR",G47:G72)</f>
        <v>0</v>
      </c>
      <c r="H46" s="165"/>
      <c r="I46" s="165">
        <f>SUM(I47:I72)</f>
        <v>60205.31</v>
      </c>
      <c r="J46" s="165"/>
      <c r="K46" s="165">
        <f>SUM(K47:K72)</f>
        <v>386796.99999999994</v>
      </c>
      <c r="L46" s="165"/>
      <c r="M46" s="165">
        <f>SUM(M47:M72)</f>
        <v>0</v>
      </c>
      <c r="N46" s="165"/>
      <c r="O46" s="165">
        <f>SUM(O47:O72)</f>
        <v>44.05</v>
      </c>
      <c r="P46" s="165"/>
      <c r="Q46" s="165">
        <f>SUM(Q47:Q72)</f>
        <v>0</v>
      </c>
      <c r="R46" s="165"/>
      <c r="S46" s="165"/>
      <c r="T46" s="166"/>
      <c r="U46" s="160"/>
      <c r="V46" s="160">
        <f>SUM(V47:V72)</f>
        <v>1034.6599999999999</v>
      </c>
      <c r="W46" s="160"/>
      <c r="AG46" t="s">
        <v>121</v>
      </c>
    </row>
    <row r="47" spans="1:60" ht="33.75" outlineLevel="1" x14ac:dyDescent="0.2">
      <c r="A47" s="167">
        <v>12</v>
      </c>
      <c r="B47" s="168" t="s">
        <v>202</v>
      </c>
      <c r="C47" s="184" t="s">
        <v>203</v>
      </c>
      <c r="D47" s="169" t="s">
        <v>152</v>
      </c>
      <c r="E47" s="170">
        <v>1232.96</v>
      </c>
      <c r="F47" s="171"/>
      <c r="G47" s="172">
        <f>ROUND(E47*F47,2)</f>
        <v>0</v>
      </c>
      <c r="H47" s="171">
        <v>14.72</v>
      </c>
      <c r="I47" s="172">
        <f>ROUND(E47*H47,2)</f>
        <v>18149.169999999998</v>
      </c>
      <c r="J47" s="171">
        <v>71.98</v>
      </c>
      <c r="K47" s="172">
        <f>ROUND(E47*J47,2)</f>
        <v>88748.46</v>
      </c>
      <c r="L47" s="172">
        <v>15</v>
      </c>
      <c r="M47" s="172">
        <f>G47*(1+L47/100)</f>
        <v>0</v>
      </c>
      <c r="N47" s="172">
        <v>6.0899999999999999E-3</v>
      </c>
      <c r="O47" s="172">
        <f>ROUND(E47*N47,2)</f>
        <v>7.51</v>
      </c>
      <c r="P47" s="172">
        <v>0</v>
      </c>
      <c r="Q47" s="172">
        <f>ROUND(E47*P47,2)</f>
        <v>0</v>
      </c>
      <c r="R47" s="172" t="s">
        <v>204</v>
      </c>
      <c r="S47" s="172" t="s">
        <v>125</v>
      </c>
      <c r="T47" s="173" t="s">
        <v>125</v>
      </c>
      <c r="U47" s="159">
        <v>0.19273999999999999</v>
      </c>
      <c r="V47" s="159">
        <f>ROUND(E47*U47,2)</f>
        <v>237.64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154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3" t="s">
        <v>205</v>
      </c>
      <c r="D48" s="189"/>
      <c r="E48" s="190">
        <v>940.05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158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3" t="s">
        <v>206</v>
      </c>
      <c r="D49" s="189"/>
      <c r="E49" s="190">
        <v>292.91000000000003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158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67">
        <v>13</v>
      </c>
      <c r="B50" s="168" t="s">
        <v>207</v>
      </c>
      <c r="C50" s="184" t="s">
        <v>208</v>
      </c>
      <c r="D50" s="169" t="s">
        <v>209</v>
      </c>
      <c r="E50" s="170">
        <v>10.5</v>
      </c>
      <c r="F50" s="171"/>
      <c r="G50" s="172">
        <f>ROUND(E50*F50,2)</f>
        <v>0</v>
      </c>
      <c r="H50" s="171">
        <v>22.13</v>
      </c>
      <c r="I50" s="172">
        <f>ROUND(E50*H50,2)</f>
        <v>232.37</v>
      </c>
      <c r="J50" s="171">
        <v>62.87</v>
      </c>
      <c r="K50" s="172">
        <f>ROUND(E50*J50,2)</f>
        <v>660.14</v>
      </c>
      <c r="L50" s="172">
        <v>15</v>
      </c>
      <c r="M50" s="172">
        <f>G50*(1+L50/100)</f>
        <v>0</v>
      </c>
      <c r="N50" s="172">
        <v>8.4899999999999993E-3</v>
      </c>
      <c r="O50" s="172">
        <f>ROUND(E50*N50,2)</f>
        <v>0.09</v>
      </c>
      <c r="P50" s="172">
        <v>0</v>
      </c>
      <c r="Q50" s="172">
        <f>ROUND(E50*P50,2)</f>
        <v>0</v>
      </c>
      <c r="R50" s="172" t="s">
        <v>204</v>
      </c>
      <c r="S50" s="172" t="s">
        <v>125</v>
      </c>
      <c r="T50" s="173" t="s">
        <v>125</v>
      </c>
      <c r="U50" s="159">
        <v>0.19700000000000001</v>
      </c>
      <c r="V50" s="159">
        <f>ROUND(E50*U50,2)</f>
        <v>2.0699999999999998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154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253" t="s">
        <v>210</v>
      </c>
      <c r="D51" s="254"/>
      <c r="E51" s="254"/>
      <c r="F51" s="254"/>
      <c r="G51" s="254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156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3" t="s">
        <v>211</v>
      </c>
      <c r="D52" s="189"/>
      <c r="E52" s="190">
        <v>10.5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158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67">
        <v>14</v>
      </c>
      <c r="B53" s="168" t="s">
        <v>212</v>
      </c>
      <c r="C53" s="184" t="s">
        <v>213</v>
      </c>
      <c r="D53" s="169" t="s">
        <v>209</v>
      </c>
      <c r="E53" s="170">
        <v>185.28</v>
      </c>
      <c r="F53" s="171"/>
      <c r="G53" s="172">
        <f>ROUND(E53*F53,2)</f>
        <v>0</v>
      </c>
      <c r="H53" s="171">
        <v>45.34</v>
      </c>
      <c r="I53" s="172">
        <f>ROUND(E53*H53,2)</f>
        <v>8400.6</v>
      </c>
      <c r="J53" s="171">
        <v>80.66</v>
      </c>
      <c r="K53" s="172">
        <f>ROUND(E53*J53,2)</f>
        <v>14944.68</v>
      </c>
      <c r="L53" s="172">
        <v>15</v>
      </c>
      <c r="M53" s="172">
        <f>G53*(1+L53/100)</f>
        <v>0</v>
      </c>
      <c r="N53" s="172">
        <v>1.7330000000000002E-2</v>
      </c>
      <c r="O53" s="172">
        <f>ROUND(E53*N53,2)</f>
        <v>3.21</v>
      </c>
      <c r="P53" s="172">
        <v>0</v>
      </c>
      <c r="Q53" s="172">
        <f>ROUND(E53*P53,2)</f>
        <v>0</v>
      </c>
      <c r="R53" s="172" t="s">
        <v>204</v>
      </c>
      <c r="S53" s="172" t="s">
        <v>125</v>
      </c>
      <c r="T53" s="173" t="s">
        <v>125</v>
      </c>
      <c r="U53" s="159">
        <v>0.253</v>
      </c>
      <c r="V53" s="159">
        <f>ROUND(E53*U53,2)</f>
        <v>46.88</v>
      </c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154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253" t="s">
        <v>210</v>
      </c>
      <c r="D54" s="254"/>
      <c r="E54" s="254"/>
      <c r="F54" s="254"/>
      <c r="G54" s="254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156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93" t="s">
        <v>214</v>
      </c>
      <c r="D55" s="189"/>
      <c r="E55" s="190">
        <v>185.28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158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67">
        <v>15</v>
      </c>
      <c r="B56" s="168" t="s">
        <v>215</v>
      </c>
      <c r="C56" s="184" t="s">
        <v>216</v>
      </c>
      <c r="D56" s="169" t="s">
        <v>152</v>
      </c>
      <c r="E56" s="170">
        <v>3141.2730000000001</v>
      </c>
      <c r="F56" s="171"/>
      <c r="G56" s="172">
        <f>ROUND(E56*F56,2)</f>
        <v>0</v>
      </c>
      <c r="H56" s="171">
        <v>5.0199999999999996</v>
      </c>
      <c r="I56" s="172">
        <f>ROUND(E56*H56,2)</f>
        <v>15769.19</v>
      </c>
      <c r="J56" s="171">
        <v>65.58</v>
      </c>
      <c r="K56" s="172">
        <f>ROUND(E56*J56,2)</f>
        <v>206004.68</v>
      </c>
      <c r="L56" s="172">
        <v>15</v>
      </c>
      <c r="M56" s="172">
        <f>G56*(1+L56/100)</f>
        <v>0</v>
      </c>
      <c r="N56" s="172">
        <v>5.4299999999999999E-3</v>
      </c>
      <c r="O56" s="172">
        <f>ROUND(E56*N56,2)</f>
        <v>17.059999999999999</v>
      </c>
      <c r="P56" s="172">
        <v>0</v>
      </c>
      <c r="Q56" s="172">
        <f>ROUND(E56*P56,2)</f>
        <v>0</v>
      </c>
      <c r="R56" s="172" t="s">
        <v>204</v>
      </c>
      <c r="S56" s="172" t="s">
        <v>125</v>
      </c>
      <c r="T56" s="173" t="s">
        <v>125</v>
      </c>
      <c r="U56" s="159">
        <v>0.16941999999999999</v>
      </c>
      <c r="V56" s="159">
        <f>ROUND(E56*U56,2)</f>
        <v>532.19000000000005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154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3" t="s">
        <v>217</v>
      </c>
      <c r="D57" s="189"/>
      <c r="E57" s="190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158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3" t="s">
        <v>218</v>
      </c>
      <c r="D58" s="189"/>
      <c r="E58" s="190">
        <v>2791.1664000000001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158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3" t="s">
        <v>219</v>
      </c>
      <c r="D59" s="189"/>
      <c r="E59" s="190">
        <v>-95.468999999999994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158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93" t="s">
        <v>220</v>
      </c>
      <c r="D60" s="189"/>
      <c r="E60" s="190">
        <v>57.142800000000001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158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93" t="s">
        <v>221</v>
      </c>
      <c r="D61" s="189"/>
      <c r="E61" s="190">
        <v>550.89919999999995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158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3" t="s">
        <v>222</v>
      </c>
      <c r="D62" s="189"/>
      <c r="E62" s="190">
        <v>90.169600000000003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158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93" t="s">
        <v>223</v>
      </c>
      <c r="D63" s="189"/>
      <c r="E63" s="190">
        <v>-99.6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158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3" t="s">
        <v>224</v>
      </c>
      <c r="D64" s="189"/>
      <c r="E64" s="190">
        <v>2.988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158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3" t="s">
        <v>225</v>
      </c>
      <c r="D65" s="189"/>
      <c r="E65" s="190">
        <v>-113.47199999999999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158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93" t="s">
        <v>226</v>
      </c>
      <c r="D66" s="189"/>
      <c r="E66" s="190">
        <v>-42.552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158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67">
        <v>16</v>
      </c>
      <c r="B67" s="168" t="s">
        <v>227</v>
      </c>
      <c r="C67" s="184" t="s">
        <v>228</v>
      </c>
      <c r="D67" s="169" t="s">
        <v>152</v>
      </c>
      <c r="E67" s="170">
        <v>355.06799999999998</v>
      </c>
      <c r="F67" s="171"/>
      <c r="G67" s="172">
        <f>ROUND(E67*F67,2)</f>
        <v>0</v>
      </c>
      <c r="H67" s="171">
        <v>49.72</v>
      </c>
      <c r="I67" s="172">
        <f>ROUND(E67*H67,2)</f>
        <v>17653.98</v>
      </c>
      <c r="J67" s="171">
        <v>215.28</v>
      </c>
      <c r="K67" s="172">
        <f>ROUND(E67*J67,2)</f>
        <v>76439.039999999994</v>
      </c>
      <c r="L67" s="172">
        <v>15</v>
      </c>
      <c r="M67" s="172">
        <f>G67*(1+L67/100)</f>
        <v>0</v>
      </c>
      <c r="N67" s="172">
        <v>4.5580000000000002E-2</v>
      </c>
      <c r="O67" s="172">
        <f>ROUND(E67*N67,2)</f>
        <v>16.18</v>
      </c>
      <c r="P67" s="172">
        <v>0</v>
      </c>
      <c r="Q67" s="172">
        <f>ROUND(E67*P67,2)</f>
        <v>0</v>
      </c>
      <c r="R67" s="172" t="s">
        <v>153</v>
      </c>
      <c r="S67" s="172" t="s">
        <v>125</v>
      </c>
      <c r="T67" s="173" t="s">
        <v>125</v>
      </c>
      <c r="U67" s="159">
        <v>0.60799999999999998</v>
      </c>
      <c r="V67" s="159">
        <f>ROUND(E67*U67,2)</f>
        <v>215.88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154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253" t="s">
        <v>229</v>
      </c>
      <c r="D68" s="254"/>
      <c r="E68" s="254"/>
      <c r="F68" s="254"/>
      <c r="G68" s="254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156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193" t="s">
        <v>230</v>
      </c>
      <c r="D69" s="189"/>
      <c r="E69" s="190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158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93" t="s">
        <v>231</v>
      </c>
      <c r="D70" s="189"/>
      <c r="E70" s="190">
        <v>118.35599999999999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158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3" t="s">
        <v>232</v>
      </c>
      <c r="D71" s="189"/>
      <c r="E71" s="190">
        <v>118.35599999999999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158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3" t="s">
        <v>233</v>
      </c>
      <c r="D72" s="189"/>
      <c r="E72" s="190">
        <v>118.35599999999999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158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161" t="s">
        <v>120</v>
      </c>
      <c r="B73" s="162" t="s">
        <v>60</v>
      </c>
      <c r="C73" s="183" t="s">
        <v>61</v>
      </c>
      <c r="D73" s="163"/>
      <c r="E73" s="164"/>
      <c r="F73" s="165"/>
      <c r="G73" s="165">
        <f>SUMIF(AG74:AG97,"&lt;&gt;NOR",G74:G97)</f>
        <v>0</v>
      </c>
      <c r="H73" s="165"/>
      <c r="I73" s="165">
        <f>SUM(I74:I97)</f>
        <v>19592.96</v>
      </c>
      <c r="J73" s="165"/>
      <c r="K73" s="165">
        <f>SUM(K74:K97)</f>
        <v>46241.490000000005</v>
      </c>
      <c r="L73" s="165"/>
      <c r="M73" s="165">
        <f>SUM(M74:M97)</f>
        <v>0</v>
      </c>
      <c r="N73" s="165"/>
      <c r="O73" s="165">
        <f>SUM(O74:O97)</f>
        <v>1.59</v>
      </c>
      <c r="P73" s="165"/>
      <c r="Q73" s="165">
        <f>SUM(Q74:Q97)</f>
        <v>0</v>
      </c>
      <c r="R73" s="165"/>
      <c r="S73" s="165"/>
      <c r="T73" s="166"/>
      <c r="U73" s="160"/>
      <c r="V73" s="160">
        <f>SUM(V74:V97)</f>
        <v>81.38</v>
      </c>
      <c r="W73" s="160"/>
      <c r="AG73" t="s">
        <v>121</v>
      </c>
    </row>
    <row r="74" spans="1:60" ht="22.5" outlineLevel="1" x14ac:dyDescent="0.2">
      <c r="A74" s="167">
        <v>17</v>
      </c>
      <c r="B74" s="168" t="s">
        <v>234</v>
      </c>
      <c r="C74" s="184" t="s">
        <v>235</v>
      </c>
      <c r="D74" s="169" t="s">
        <v>152</v>
      </c>
      <c r="E74" s="170">
        <v>92.52</v>
      </c>
      <c r="F74" s="171"/>
      <c r="G74" s="172">
        <f>ROUND(E74*F74,2)</f>
        <v>0</v>
      </c>
      <c r="H74" s="171">
        <v>211.77</v>
      </c>
      <c r="I74" s="172">
        <f>ROUND(E74*H74,2)</f>
        <v>19592.96</v>
      </c>
      <c r="J74" s="171">
        <v>128.22999999999999</v>
      </c>
      <c r="K74" s="172">
        <f>ROUND(E74*J74,2)</f>
        <v>11863.84</v>
      </c>
      <c r="L74" s="172">
        <v>15</v>
      </c>
      <c r="M74" s="172">
        <f>G74*(1+L74/100)</f>
        <v>0</v>
      </c>
      <c r="N74" s="172">
        <v>1.7149999999999999E-2</v>
      </c>
      <c r="O74" s="172">
        <f>ROUND(E74*N74,2)</f>
        <v>1.59</v>
      </c>
      <c r="P74" s="172">
        <v>0</v>
      </c>
      <c r="Q74" s="172">
        <f>ROUND(E74*P74,2)</f>
        <v>0</v>
      </c>
      <c r="R74" s="172" t="s">
        <v>153</v>
      </c>
      <c r="S74" s="172" t="s">
        <v>125</v>
      </c>
      <c r="T74" s="173" t="s">
        <v>125</v>
      </c>
      <c r="U74" s="159">
        <v>0.372</v>
      </c>
      <c r="V74" s="159">
        <f>ROUND(E74*U74,2)</f>
        <v>34.42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154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253" t="s">
        <v>236</v>
      </c>
      <c r="D75" s="254"/>
      <c r="E75" s="254"/>
      <c r="F75" s="254"/>
      <c r="G75" s="254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156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93" t="s">
        <v>237</v>
      </c>
      <c r="D76" s="189"/>
      <c r="E76" s="190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158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193" t="s">
        <v>238</v>
      </c>
      <c r="D77" s="189"/>
      <c r="E77" s="190">
        <v>30.84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158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93" t="s">
        <v>239</v>
      </c>
      <c r="D78" s="189"/>
      <c r="E78" s="190">
        <v>30.84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158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193" t="s">
        <v>240</v>
      </c>
      <c r="D79" s="189"/>
      <c r="E79" s="190">
        <v>30.84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158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67">
        <v>18</v>
      </c>
      <c r="B80" s="168" t="s">
        <v>241</v>
      </c>
      <c r="C80" s="184" t="s">
        <v>242</v>
      </c>
      <c r="D80" s="169" t="s">
        <v>152</v>
      </c>
      <c r="E80" s="170">
        <v>939.28</v>
      </c>
      <c r="F80" s="171"/>
      <c r="G80" s="172">
        <f>ROUND(E80*F80,2)</f>
        <v>0</v>
      </c>
      <c r="H80" s="171">
        <v>0</v>
      </c>
      <c r="I80" s="172">
        <f>ROUND(E80*H80,2)</f>
        <v>0</v>
      </c>
      <c r="J80" s="171">
        <v>36.6</v>
      </c>
      <c r="K80" s="172">
        <f>ROUND(E80*J80,2)</f>
        <v>34377.65</v>
      </c>
      <c r="L80" s="172">
        <v>15</v>
      </c>
      <c r="M80" s="172">
        <f>G80*(1+L80/100)</f>
        <v>0</v>
      </c>
      <c r="N80" s="172">
        <v>0</v>
      </c>
      <c r="O80" s="172">
        <f>ROUND(E80*N80,2)</f>
        <v>0</v>
      </c>
      <c r="P80" s="172">
        <v>0</v>
      </c>
      <c r="Q80" s="172">
        <f>ROUND(E80*P80,2)</f>
        <v>0</v>
      </c>
      <c r="R80" s="172"/>
      <c r="S80" s="172" t="s">
        <v>137</v>
      </c>
      <c r="T80" s="173" t="s">
        <v>125</v>
      </c>
      <c r="U80" s="159">
        <v>0.05</v>
      </c>
      <c r="V80" s="159">
        <f>ROUND(E80*U80,2)</f>
        <v>46.96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154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93" t="s">
        <v>243</v>
      </c>
      <c r="D81" s="189"/>
      <c r="E81" s="190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158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193" t="s">
        <v>244</v>
      </c>
      <c r="D82" s="189"/>
      <c r="E82" s="190">
        <v>104.39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158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93" t="s">
        <v>245</v>
      </c>
      <c r="D83" s="189"/>
      <c r="E83" s="190">
        <v>104.71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158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93" t="s">
        <v>246</v>
      </c>
      <c r="D84" s="189"/>
      <c r="E84" s="190">
        <v>81.290000000000006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158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3" t="s">
        <v>247</v>
      </c>
      <c r="D85" s="189"/>
      <c r="E85" s="190">
        <v>23.11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158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3" t="s">
        <v>248</v>
      </c>
      <c r="D86" s="189"/>
      <c r="E86" s="190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158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4" t="s">
        <v>249</v>
      </c>
      <c r="D87" s="191"/>
      <c r="E87" s="192">
        <v>313.5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158</v>
      </c>
      <c r="AH87" s="150">
        <v>1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3" t="s">
        <v>250</v>
      </c>
      <c r="D88" s="189"/>
      <c r="E88" s="190">
        <v>104.38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158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93" t="s">
        <v>251</v>
      </c>
      <c r="D89" s="189"/>
      <c r="E89" s="190">
        <v>90.65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158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7"/>
      <c r="B90" s="158"/>
      <c r="C90" s="193" t="s">
        <v>252</v>
      </c>
      <c r="D90" s="189"/>
      <c r="E90" s="190">
        <v>91.69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158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3" t="s">
        <v>253</v>
      </c>
      <c r="D91" s="189"/>
      <c r="E91" s="190">
        <v>26.47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158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94" t="s">
        <v>249</v>
      </c>
      <c r="D92" s="191"/>
      <c r="E92" s="192">
        <v>313.19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158</v>
      </c>
      <c r="AH92" s="150">
        <v>1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93" t="s">
        <v>254</v>
      </c>
      <c r="D93" s="189"/>
      <c r="E93" s="190">
        <v>90.52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158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93" t="s">
        <v>255</v>
      </c>
      <c r="D94" s="189"/>
      <c r="E94" s="190">
        <v>92.54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158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7"/>
      <c r="B95" s="158"/>
      <c r="C95" s="193" t="s">
        <v>256</v>
      </c>
      <c r="D95" s="189"/>
      <c r="E95" s="190">
        <v>77.09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158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93" t="s">
        <v>257</v>
      </c>
      <c r="D96" s="189"/>
      <c r="E96" s="190">
        <v>52.44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158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4" t="s">
        <v>249</v>
      </c>
      <c r="D97" s="191"/>
      <c r="E97" s="192">
        <v>312.58999999999997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158</v>
      </c>
      <c r="AH97" s="150">
        <v>1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x14ac:dyDescent="0.2">
      <c r="A98" s="161" t="s">
        <v>120</v>
      </c>
      <c r="B98" s="162" t="s">
        <v>62</v>
      </c>
      <c r="C98" s="183" t="s">
        <v>63</v>
      </c>
      <c r="D98" s="163"/>
      <c r="E98" s="164"/>
      <c r="F98" s="165"/>
      <c r="G98" s="165">
        <f>SUMIF(AG99:AG102,"&lt;&gt;NOR",G99:G102)</f>
        <v>0</v>
      </c>
      <c r="H98" s="165"/>
      <c r="I98" s="165">
        <f>SUM(I99:I102)</f>
        <v>11978.28</v>
      </c>
      <c r="J98" s="165"/>
      <c r="K98" s="165">
        <f>SUM(K99:K102)</f>
        <v>3231.72</v>
      </c>
      <c r="L98" s="165"/>
      <c r="M98" s="165">
        <f>SUM(M99:M102)</f>
        <v>0</v>
      </c>
      <c r="N98" s="165"/>
      <c r="O98" s="165">
        <f>SUM(O99:O102)</f>
        <v>0.27</v>
      </c>
      <c r="P98" s="165"/>
      <c r="Q98" s="165">
        <f>SUM(Q99:Q102)</f>
        <v>0</v>
      </c>
      <c r="R98" s="165"/>
      <c r="S98" s="165"/>
      <c r="T98" s="166"/>
      <c r="U98" s="160"/>
      <c r="V98" s="160">
        <f>SUM(V99:V102)</f>
        <v>9</v>
      </c>
      <c r="W98" s="160"/>
      <c r="AG98" t="s">
        <v>121</v>
      </c>
    </row>
    <row r="99" spans="1:60" ht="33.75" outlineLevel="1" x14ac:dyDescent="0.2">
      <c r="A99" s="167">
        <v>19</v>
      </c>
      <c r="B99" s="168" t="s">
        <v>258</v>
      </c>
      <c r="C99" s="184" t="s">
        <v>259</v>
      </c>
      <c r="D99" s="169" t="s">
        <v>166</v>
      </c>
      <c r="E99" s="170">
        <v>12</v>
      </c>
      <c r="F99" s="171"/>
      <c r="G99" s="172">
        <f>ROUND(E99*F99,2)</f>
        <v>0</v>
      </c>
      <c r="H99" s="171">
        <v>127.19</v>
      </c>
      <c r="I99" s="172">
        <f>ROUND(E99*H99,2)</f>
        <v>1526.28</v>
      </c>
      <c r="J99" s="171">
        <v>269.31</v>
      </c>
      <c r="K99" s="172">
        <f>ROUND(E99*J99,2)</f>
        <v>3231.72</v>
      </c>
      <c r="L99" s="172">
        <v>15</v>
      </c>
      <c r="M99" s="172">
        <f>G99*(1+L99/100)</f>
        <v>0</v>
      </c>
      <c r="N99" s="172">
        <v>2.0300000000000001E-3</v>
      </c>
      <c r="O99" s="172">
        <f>ROUND(E99*N99,2)</f>
        <v>0.02</v>
      </c>
      <c r="P99" s="172">
        <v>0</v>
      </c>
      <c r="Q99" s="172">
        <f>ROUND(E99*P99,2)</f>
        <v>0</v>
      </c>
      <c r="R99" s="172" t="s">
        <v>153</v>
      </c>
      <c r="S99" s="172" t="s">
        <v>125</v>
      </c>
      <c r="T99" s="173" t="s">
        <v>125</v>
      </c>
      <c r="U99" s="159">
        <v>0.75</v>
      </c>
      <c r="V99" s="159">
        <f>ROUND(E99*U99,2)</f>
        <v>9</v>
      </c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154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7"/>
      <c r="B100" s="158"/>
      <c r="C100" s="193" t="s">
        <v>260</v>
      </c>
      <c r="D100" s="189"/>
      <c r="E100" s="190">
        <v>12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158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ht="22.5" outlineLevel="1" x14ac:dyDescent="0.2">
      <c r="A101" s="167">
        <v>20</v>
      </c>
      <c r="B101" s="168" t="s">
        <v>261</v>
      </c>
      <c r="C101" s="184" t="s">
        <v>262</v>
      </c>
      <c r="D101" s="169" t="s">
        <v>166</v>
      </c>
      <c r="E101" s="170">
        <v>12</v>
      </c>
      <c r="F101" s="171"/>
      <c r="G101" s="172">
        <f>ROUND(E101*F101,2)</f>
        <v>0</v>
      </c>
      <c r="H101" s="171">
        <v>871</v>
      </c>
      <c r="I101" s="172">
        <f>ROUND(E101*H101,2)</f>
        <v>10452</v>
      </c>
      <c r="J101" s="171">
        <v>0</v>
      </c>
      <c r="K101" s="172">
        <f>ROUND(E101*J101,2)</f>
        <v>0</v>
      </c>
      <c r="L101" s="172">
        <v>15</v>
      </c>
      <c r="M101" s="172">
        <f>G101*(1+L101/100)</f>
        <v>0</v>
      </c>
      <c r="N101" s="172">
        <v>2.12E-2</v>
      </c>
      <c r="O101" s="172">
        <f>ROUND(E101*N101,2)</f>
        <v>0.25</v>
      </c>
      <c r="P101" s="172">
        <v>0</v>
      </c>
      <c r="Q101" s="172">
        <f>ROUND(E101*P101,2)</f>
        <v>0</v>
      </c>
      <c r="R101" s="172" t="s">
        <v>263</v>
      </c>
      <c r="S101" s="172" t="s">
        <v>125</v>
      </c>
      <c r="T101" s="173" t="s">
        <v>125</v>
      </c>
      <c r="U101" s="159">
        <v>0</v>
      </c>
      <c r="V101" s="159">
        <f>ROUND(E101*U101,2)</f>
        <v>0</v>
      </c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199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193" t="s">
        <v>264</v>
      </c>
      <c r="D102" s="189"/>
      <c r="E102" s="190">
        <v>12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158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x14ac:dyDescent="0.2">
      <c r="A103" s="161" t="s">
        <v>120</v>
      </c>
      <c r="B103" s="162" t="s">
        <v>64</v>
      </c>
      <c r="C103" s="183" t="s">
        <v>65</v>
      </c>
      <c r="D103" s="163"/>
      <c r="E103" s="164"/>
      <c r="F103" s="165"/>
      <c r="G103" s="165">
        <f>SUMIF(AG104:AG106,"&lt;&gt;NOR",G104:G106)</f>
        <v>0</v>
      </c>
      <c r="H103" s="165"/>
      <c r="I103" s="165">
        <f>SUM(I104:I106)</f>
        <v>3117</v>
      </c>
      <c r="J103" s="165"/>
      <c r="K103" s="165">
        <f>SUM(K104:K106)</f>
        <v>4941.49</v>
      </c>
      <c r="L103" s="165"/>
      <c r="M103" s="165">
        <f>SUM(M104:M106)</f>
        <v>0</v>
      </c>
      <c r="N103" s="165"/>
      <c r="O103" s="165">
        <f>SUM(O104:O106)</f>
        <v>0.11</v>
      </c>
      <c r="P103" s="165"/>
      <c r="Q103" s="165">
        <f>SUM(Q104:Q106)</f>
        <v>0</v>
      </c>
      <c r="R103" s="165"/>
      <c r="S103" s="165"/>
      <c r="T103" s="166"/>
      <c r="U103" s="160"/>
      <c r="V103" s="160">
        <f>SUM(V104:V106)</f>
        <v>16.38</v>
      </c>
      <c r="W103" s="160"/>
      <c r="AG103" t="s">
        <v>121</v>
      </c>
    </row>
    <row r="104" spans="1:60" outlineLevel="1" x14ac:dyDescent="0.2">
      <c r="A104" s="167">
        <v>21</v>
      </c>
      <c r="B104" s="168" t="s">
        <v>265</v>
      </c>
      <c r="C104" s="184" t="s">
        <v>266</v>
      </c>
      <c r="D104" s="169" t="s">
        <v>152</v>
      </c>
      <c r="E104" s="170">
        <v>92.52</v>
      </c>
      <c r="F104" s="171"/>
      <c r="G104" s="172">
        <f>ROUND(E104*F104,2)</f>
        <v>0</v>
      </c>
      <c r="H104" s="171">
        <v>33.69</v>
      </c>
      <c r="I104" s="172">
        <f>ROUND(E104*H104,2)</f>
        <v>3117</v>
      </c>
      <c r="J104" s="171">
        <v>53.41</v>
      </c>
      <c r="K104" s="172">
        <f>ROUND(E104*J104,2)</f>
        <v>4941.49</v>
      </c>
      <c r="L104" s="172">
        <v>15</v>
      </c>
      <c r="M104" s="172">
        <f>G104*(1+L104/100)</f>
        <v>0</v>
      </c>
      <c r="N104" s="172">
        <v>1.2099999999999999E-3</v>
      </c>
      <c r="O104" s="172">
        <f>ROUND(E104*N104,2)</f>
        <v>0.11</v>
      </c>
      <c r="P104" s="172">
        <v>0</v>
      </c>
      <c r="Q104" s="172">
        <f>ROUND(E104*P104,2)</f>
        <v>0</v>
      </c>
      <c r="R104" s="172" t="s">
        <v>267</v>
      </c>
      <c r="S104" s="172" t="s">
        <v>125</v>
      </c>
      <c r="T104" s="173" t="s">
        <v>125</v>
      </c>
      <c r="U104" s="159">
        <v>0.17699999999999999</v>
      </c>
      <c r="V104" s="159">
        <f>ROUND(E104*U104,2)</f>
        <v>16.38</v>
      </c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154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93" t="s">
        <v>268</v>
      </c>
      <c r="D105" s="189"/>
      <c r="E105" s="190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158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193" t="s">
        <v>175</v>
      </c>
      <c r="D106" s="189"/>
      <c r="E106" s="190">
        <v>92.52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158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61" t="s">
        <v>120</v>
      </c>
      <c r="B107" s="162" t="s">
        <v>66</v>
      </c>
      <c r="C107" s="183" t="s">
        <v>67</v>
      </c>
      <c r="D107" s="163"/>
      <c r="E107" s="164"/>
      <c r="F107" s="165"/>
      <c r="G107" s="165">
        <f>SUMIF(AG108:AG109,"&lt;&gt;NOR",G108:G109)</f>
        <v>0</v>
      </c>
      <c r="H107" s="165"/>
      <c r="I107" s="165">
        <f>SUM(I108:I109)</f>
        <v>2466.88</v>
      </c>
      <c r="J107" s="165"/>
      <c r="K107" s="165">
        <f>SUM(K108:K109)</f>
        <v>146384.94</v>
      </c>
      <c r="L107" s="165"/>
      <c r="M107" s="165">
        <f>SUM(M108:M109)</f>
        <v>0</v>
      </c>
      <c r="N107" s="165"/>
      <c r="O107" s="165">
        <f>SUM(O108:O109)</f>
        <v>7.0000000000000007E-2</v>
      </c>
      <c r="P107" s="165"/>
      <c r="Q107" s="165">
        <f>SUM(Q108:Q109)</f>
        <v>0</v>
      </c>
      <c r="R107" s="165"/>
      <c r="S107" s="165"/>
      <c r="T107" s="166"/>
      <c r="U107" s="160"/>
      <c r="V107" s="160">
        <f>SUM(V108:V109)</f>
        <v>516.87</v>
      </c>
      <c r="W107" s="160"/>
      <c r="AG107" t="s">
        <v>121</v>
      </c>
    </row>
    <row r="108" spans="1:60" ht="56.25" outlineLevel="1" x14ac:dyDescent="0.2">
      <c r="A108" s="167">
        <v>22</v>
      </c>
      <c r="B108" s="168" t="s">
        <v>269</v>
      </c>
      <c r="C108" s="184" t="s">
        <v>270</v>
      </c>
      <c r="D108" s="169" t="s">
        <v>152</v>
      </c>
      <c r="E108" s="170">
        <v>1678.1489999999999</v>
      </c>
      <c r="F108" s="171"/>
      <c r="G108" s="172">
        <f>ROUND(E108*F108,2)</f>
        <v>0</v>
      </c>
      <c r="H108" s="171">
        <v>1.47</v>
      </c>
      <c r="I108" s="172">
        <f>ROUND(E108*H108,2)</f>
        <v>2466.88</v>
      </c>
      <c r="J108" s="171">
        <v>87.23</v>
      </c>
      <c r="K108" s="172">
        <f>ROUND(E108*J108,2)</f>
        <v>146384.94</v>
      </c>
      <c r="L108" s="172">
        <v>15</v>
      </c>
      <c r="M108" s="172">
        <f>G108*(1+L108/100)</f>
        <v>0</v>
      </c>
      <c r="N108" s="172">
        <v>4.0000000000000003E-5</v>
      </c>
      <c r="O108" s="172">
        <f>ROUND(E108*N108,2)</f>
        <v>7.0000000000000007E-2</v>
      </c>
      <c r="P108" s="172">
        <v>0</v>
      </c>
      <c r="Q108" s="172">
        <f>ROUND(E108*P108,2)</f>
        <v>0</v>
      </c>
      <c r="R108" s="172" t="s">
        <v>153</v>
      </c>
      <c r="S108" s="172" t="s">
        <v>125</v>
      </c>
      <c r="T108" s="173" t="s">
        <v>125</v>
      </c>
      <c r="U108" s="159">
        <v>0.308</v>
      </c>
      <c r="V108" s="159">
        <f>ROUND(E108*U108,2)</f>
        <v>516.87</v>
      </c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154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193" t="s">
        <v>271</v>
      </c>
      <c r="D109" s="189"/>
      <c r="E109" s="190">
        <v>1678.1489999999999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158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61" t="s">
        <v>120</v>
      </c>
      <c r="B110" s="162" t="s">
        <v>68</v>
      </c>
      <c r="C110" s="183" t="s">
        <v>69</v>
      </c>
      <c r="D110" s="163"/>
      <c r="E110" s="164"/>
      <c r="F110" s="165"/>
      <c r="G110" s="165">
        <f>SUMIF(AG111:AG142,"&lt;&gt;NOR",G111:G142)</f>
        <v>0</v>
      </c>
      <c r="H110" s="165"/>
      <c r="I110" s="165">
        <f>SUM(I111:I142)</f>
        <v>7340.7300000000005</v>
      </c>
      <c r="J110" s="165"/>
      <c r="K110" s="165">
        <f>SUM(K111:K142)</f>
        <v>50016.600000000006</v>
      </c>
      <c r="L110" s="165"/>
      <c r="M110" s="165">
        <f>SUM(M111:M142)</f>
        <v>0</v>
      </c>
      <c r="N110" s="165"/>
      <c r="O110" s="165">
        <f>SUM(O111:O142)</f>
        <v>0.30000000000000004</v>
      </c>
      <c r="P110" s="165"/>
      <c r="Q110" s="165">
        <f>SUM(Q111:Q142)</f>
        <v>51.16</v>
      </c>
      <c r="R110" s="165"/>
      <c r="S110" s="165"/>
      <c r="T110" s="166"/>
      <c r="U110" s="160"/>
      <c r="V110" s="160">
        <f>SUM(V111:V142)</f>
        <v>174.83</v>
      </c>
      <c r="W110" s="160"/>
      <c r="AG110" t="s">
        <v>121</v>
      </c>
    </row>
    <row r="111" spans="1:60" ht="22.5" outlineLevel="1" x14ac:dyDescent="0.2">
      <c r="A111" s="167">
        <v>23</v>
      </c>
      <c r="B111" s="168" t="s">
        <v>272</v>
      </c>
      <c r="C111" s="184" t="s">
        <v>273</v>
      </c>
      <c r="D111" s="169" t="s">
        <v>152</v>
      </c>
      <c r="E111" s="170">
        <v>156.41999999999999</v>
      </c>
      <c r="F111" s="171"/>
      <c r="G111" s="172">
        <f>ROUND(E111*F111,2)</f>
        <v>0</v>
      </c>
      <c r="H111" s="171">
        <v>15.84</v>
      </c>
      <c r="I111" s="172">
        <f>ROUND(E111*H111,2)</f>
        <v>2477.69</v>
      </c>
      <c r="J111" s="171">
        <v>73.260000000000005</v>
      </c>
      <c r="K111" s="172">
        <f>ROUND(E111*J111,2)</f>
        <v>11459.33</v>
      </c>
      <c r="L111" s="172">
        <v>15</v>
      </c>
      <c r="M111" s="172">
        <f>G111*(1+L111/100)</f>
        <v>0</v>
      </c>
      <c r="N111" s="172">
        <v>6.7000000000000002E-4</v>
      </c>
      <c r="O111" s="172">
        <f>ROUND(E111*N111,2)</f>
        <v>0.1</v>
      </c>
      <c r="P111" s="172">
        <v>0.13100000000000001</v>
      </c>
      <c r="Q111" s="172">
        <f>ROUND(E111*P111,2)</f>
        <v>20.49</v>
      </c>
      <c r="R111" s="172" t="s">
        <v>274</v>
      </c>
      <c r="S111" s="172" t="s">
        <v>125</v>
      </c>
      <c r="T111" s="173" t="s">
        <v>125</v>
      </c>
      <c r="U111" s="159">
        <v>0.20699999999999999</v>
      </c>
      <c r="V111" s="159">
        <f>ROUND(E111*U111,2)</f>
        <v>32.380000000000003</v>
      </c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154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outlineLevel="1" x14ac:dyDescent="0.2">
      <c r="A112" s="157"/>
      <c r="B112" s="158"/>
      <c r="C112" s="253" t="s">
        <v>275</v>
      </c>
      <c r="D112" s="254"/>
      <c r="E112" s="254"/>
      <c r="F112" s="254"/>
      <c r="G112" s="254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156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74" t="str">
        <f>C112</f>
        <v>nebo vybourání otvorů průřezové plochy přes 4 m2 v příčkách, včetně pomocného lešení o výšce podlahy do 1900 mm a pro zatížení do 1,5 kPa  (150 kg/m2),</v>
      </c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193" t="s">
        <v>189</v>
      </c>
      <c r="D113" s="189"/>
      <c r="E113" s="190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158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93" t="s">
        <v>190</v>
      </c>
      <c r="D114" s="189"/>
      <c r="E114" s="190">
        <v>53.46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158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93" t="s">
        <v>191</v>
      </c>
      <c r="D115" s="189"/>
      <c r="E115" s="190">
        <v>53.46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158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193" t="s">
        <v>192</v>
      </c>
      <c r="D116" s="189"/>
      <c r="E116" s="190">
        <v>49.5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158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2.5" outlineLevel="1" x14ac:dyDescent="0.2">
      <c r="A117" s="167">
        <v>24</v>
      </c>
      <c r="B117" s="168" t="s">
        <v>276</v>
      </c>
      <c r="C117" s="184" t="s">
        <v>277</v>
      </c>
      <c r="D117" s="169" t="s">
        <v>152</v>
      </c>
      <c r="E117" s="170">
        <v>273.75900000000001</v>
      </c>
      <c r="F117" s="171"/>
      <c r="G117" s="172">
        <f>ROUND(E117*F117,2)</f>
        <v>0</v>
      </c>
      <c r="H117" s="171">
        <v>15.84</v>
      </c>
      <c r="I117" s="172">
        <f>ROUND(E117*H117,2)</f>
        <v>4336.34</v>
      </c>
      <c r="J117" s="171">
        <v>97.66</v>
      </c>
      <c r="K117" s="172">
        <f>ROUND(E117*J117,2)</f>
        <v>26735.3</v>
      </c>
      <c r="L117" s="172">
        <v>15</v>
      </c>
      <c r="M117" s="172">
        <f>G117*(1+L117/100)</f>
        <v>0</v>
      </c>
      <c r="N117" s="172">
        <v>6.7000000000000002E-4</v>
      </c>
      <c r="O117" s="172">
        <f>ROUND(E117*N117,2)</f>
        <v>0.18</v>
      </c>
      <c r="P117" s="172">
        <v>0.1</v>
      </c>
      <c r="Q117" s="172">
        <f>ROUND(E117*P117,2)</f>
        <v>27.38</v>
      </c>
      <c r="R117" s="172" t="s">
        <v>274</v>
      </c>
      <c r="S117" s="172" t="s">
        <v>125</v>
      </c>
      <c r="T117" s="173" t="s">
        <v>125</v>
      </c>
      <c r="U117" s="159">
        <v>0.35799999999999998</v>
      </c>
      <c r="V117" s="159">
        <f>ROUND(E117*U117,2)</f>
        <v>98.01</v>
      </c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154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253" t="s">
        <v>278</v>
      </c>
      <c r="D118" s="254"/>
      <c r="E118" s="254"/>
      <c r="F118" s="254"/>
      <c r="G118" s="254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156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93" t="s">
        <v>279</v>
      </c>
      <c r="D119" s="189"/>
      <c r="E119" s="190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158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193" t="s">
        <v>157</v>
      </c>
      <c r="D120" s="189"/>
      <c r="E120" s="190">
        <v>45.718000000000004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158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93" t="s">
        <v>159</v>
      </c>
      <c r="D121" s="189"/>
      <c r="E121" s="190">
        <v>48.731999999999999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158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93" t="s">
        <v>160</v>
      </c>
      <c r="D122" s="189"/>
      <c r="E122" s="190">
        <v>45.718000000000004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158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93" t="s">
        <v>161</v>
      </c>
      <c r="D123" s="189"/>
      <c r="E123" s="190">
        <v>45.718000000000004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158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193" t="s">
        <v>162</v>
      </c>
      <c r="D124" s="189"/>
      <c r="E124" s="190">
        <v>36.75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158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93" t="s">
        <v>280</v>
      </c>
      <c r="D125" s="189"/>
      <c r="E125" s="190">
        <v>51.122999999999998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158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67">
        <v>25</v>
      </c>
      <c r="B126" s="168" t="s">
        <v>281</v>
      </c>
      <c r="C126" s="184" t="s">
        <v>282</v>
      </c>
      <c r="D126" s="169" t="s">
        <v>152</v>
      </c>
      <c r="E126" s="170">
        <v>92.52</v>
      </c>
      <c r="F126" s="171"/>
      <c r="G126" s="172">
        <f>ROUND(E126*F126,2)</f>
        <v>0</v>
      </c>
      <c r="H126" s="171">
        <v>0</v>
      </c>
      <c r="I126" s="172">
        <f>ROUND(E126*H126,2)</f>
        <v>0</v>
      </c>
      <c r="J126" s="171">
        <v>61.6</v>
      </c>
      <c r="K126" s="172">
        <f>ROUND(E126*J126,2)</f>
        <v>5699.23</v>
      </c>
      <c r="L126" s="172">
        <v>15</v>
      </c>
      <c r="M126" s="172">
        <f>G126*(1+L126/100)</f>
        <v>0</v>
      </c>
      <c r="N126" s="172">
        <v>0</v>
      </c>
      <c r="O126" s="172">
        <f>ROUND(E126*N126,2)</f>
        <v>0</v>
      </c>
      <c r="P126" s="172">
        <v>0.02</v>
      </c>
      <c r="Q126" s="172">
        <f>ROUND(E126*P126,2)</f>
        <v>1.85</v>
      </c>
      <c r="R126" s="172" t="s">
        <v>274</v>
      </c>
      <c r="S126" s="172" t="s">
        <v>125</v>
      </c>
      <c r="T126" s="173" t="s">
        <v>125</v>
      </c>
      <c r="U126" s="159">
        <v>0.23</v>
      </c>
      <c r="V126" s="159">
        <f>ROUND(E126*U126,2)</f>
        <v>21.28</v>
      </c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154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253" t="s">
        <v>283</v>
      </c>
      <c r="D127" s="254"/>
      <c r="E127" s="254"/>
      <c r="F127" s="254"/>
      <c r="G127" s="254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156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93" t="s">
        <v>284</v>
      </c>
      <c r="D128" s="189"/>
      <c r="E128" s="190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158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193" t="s">
        <v>238</v>
      </c>
      <c r="D129" s="189"/>
      <c r="E129" s="190">
        <v>30.84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158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93" t="s">
        <v>239</v>
      </c>
      <c r="D130" s="189"/>
      <c r="E130" s="190">
        <v>30.84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158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7"/>
      <c r="B131" s="158"/>
      <c r="C131" s="193" t="s">
        <v>240</v>
      </c>
      <c r="D131" s="189"/>
      <c r="E131" s="190">
        <v>30.84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158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67">
        <v>26</v>
      </c>
      <c r="B132" s="168" t="s">
        <v>285</v>
      </c>
      <c r="C132" s="184" t="s">
        <v>286</v>
      </c>
      <c r="D132" s="169" t="s">
        <v>166</v>
      </c>
      <c r="E132" s="170">
        <v>108</v>
      </c>
      <c r="F132" s="171"/>
      <c r="G132" s="172">
        <f>ROUND(E132*F132,2)</f>
        <v>0</v>
      </c>
      <c r="H132" s="171">
        <v>0</v>
      </c>
      <c r="I132" s="172">
        <f>ROUND(E132*H132,2)</f>
        <v>0</v>
      </c>
      <c r="J132" s="171">
        <v>12.1</v>
      </c>
      <c r="K132" s="172">
        <f>ROUND(E132*J132,2)</f>
        <v>1306.8</v>
      </c>
      <c r="L132" s="172">
        <v>15</v>
      </c>
      <c r="M132" s="172">
        <f>G132*(1+L132/100)</f>
        <v>0</v>
      </c>
      <c r="N132" s="172">
        <v>0</v>
      </c>
      <c r="O132" s="172">
        <f>ROUND(E132*N132,2)</f>
        <v>0</v>
      </c>
      <c r="P132" s="172">
        <v>0</v>
      </c>
      <c r="Q132" s="172">
        <f>ROUND(E132*P132,2)</f>
        <v>0</v>
      </c>
      <c r="R132" s="172" t="s">
        <v>274</v>
      </c>
      <c r="S132" s="172" t="s">
        <v>125</v>
      </c>
      <c r="T132" s="173" t="s">
        <v>125</v>
      </c>
      <c r="U132" s="159">
        <v>0.05</v>
      </c>
      <c r="V132" s="159">
        <f>ROUND(E132*U132,2)</f>
        <v>5.4</v>
      </c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154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253" t="s">
        <v>287</v>
      </c>
      <c r="D133" s="254"/>
      <c r="E133" s="254"/>
      <c r="F133" s="254"/>
      <c r="G133" s="254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156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93" t="s">
        <v>288</v>
      </c>
      <c r="D134" s="189"/>
      <c r="E134" s="190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158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/>
      <c r="B135" s="158"/>
      <c r="C135" s="193" t="s">
        <v>289</v>
      </c>
      <c r="D135" s="189"/>
      <c r="E135" s="190">
        <v>36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158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93" t="s">
        <v>290</v>
      </c>
      <c r="D136" s="189"/>
      <c r="E136" s="190">
        <v>36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158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/>
      <c r="B137" s="158"/>
      <c r="C137" s="193" t="s">
        <v>291</v>
      </c>
      <c r="D137" s="189"/>
      <c r="E137" s="190">
        <v>36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158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33.75" outlineLevel="1" x14ac:dyDescent="0.2">
      <c r="A138" s="167">
        <v>27</v>
      </c>
      <c r="B138" s="168" t="s">
        <v>292</v>
      </c>
      <c r="C138" s="184" t="s">
        <v>293</v>
      </c>
      <c r="D138" s="169" t="s">
        <v>152</v>
      </c>
      <c r="E138" s="170">
        <v>18.911999999999999</v>
      </c>
      <c r="F138" s="171"/>
      <c r="G138" s="172">
        <f>ROUND(E138*F138,2)</f>
        <v>0</v>
      </c>
      <c r="H138" s="171">
        <v>27.85</v>
      </c>
      <c r="I138" s="172">
        <f>ROUND(E138*H138,2)</f>
        <v>526.70000000000005</v>
      </c>
      <c r="J138" s="171">
        <v>254.65</v>
      </c>
      <c r="K138" s="172">
        <f>ROUND(E138*J138,2)</f>
        <v>4815.9399999999996</v>
      </c>
      <c r="L138" s="172">
        <v>15</v>
      </c>
      <c r="M138" s="172">
        <f>G138*(1+L138/100)</f>
        <v>0</v>
      </c>
      <c r="N138" s="172">
        <v>1.17E-3</v>
      </c>
      <c r="O138" s="172">
        <f>ROUND(E138*N138,2)</f>
        <v>0.02</v>
      </c>
      <c r="P138" s="172">
        <v>7.5999999999999998E-2</v>
      </c>
      <c r="Q138" s="172">
        <f>ROUND(E138*P138,2)</f>
        <v>1.44</v>
      </c>
      <c r="R138" s="172" t="s">
        <v>274</v>
      </c>
      <c r="S138" s="172" t="s">
        <v>125</v>
      </c>
      <c r="T138" s="173" t="s">
        <v>125</v>
      </c>
      <c r="U138" s="159">
        <v>0.93899999999999995</v>
      </c>
      <c r="V138" s="159">
        <f>ROUND(E138*U138,2)</f>
        <v>17.760000000000002</v>
      </c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154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93" t="s">
        <v>294</v>
      </c>
      <c r="D139" s="189"/>
      <c r="E139" s="190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158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93" t="s">
        <v>295</v>
      </c>
      <c r="D140" s="189"/>
      <c r="E140" s="190">
        <v>7.88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158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/>
      <c r="B141" s="158"/>
      <c r="C141" s="193" t="s">
        <v>296</v>
      </c>
      <c r="D141" s="189"/>
      <c r="E141" s="190">
        <v>6.3040000000000003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158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193" t="s">
        <v>297</v>
      </c>
      <c r="D142" s="189"/>
      <c r="E142" s="190">
        <v>4.7279999999999998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158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x14ac:dyDescent="0.2">
      <c r="A143" s="161" t="s">
        <v>120</v>
      </c>
      <c r="B143" s="162" t="s">
        <v>70</v>
      </c>
      <c r="C143" s="183" t="s">
        <v>71</v>
      </c>
      <c r="D143" s="163"/>
      <c r="E143" s="164"/>
      <c r="F143" s="165"/>
      <c r="G143" s="165">
        <f>SUMIF(AG144:AG168,"&lt;&gt;NOR",G144:G168)</f>
        <v>0</v>
      </c>
      <c r="H143" s="165"/>
      <c r="I143" s="165">
        <f>SUM(I144:I168)</f>
        <v>5377.8099999999995</v>
      </c>
      <c r="J143" s="165"/>
      <c r="K143" s="165">
        <f>SUM(K144:K168)</f>
        <v>50281.45</v>
      </c>
      <c r="L143" s="165"/>
      <c r="M143" s="165">
        <f>SUM(M144:M168)</f>
        <v>0</v>
      </c>
      <c r="N143" s="165"/>
      <c r="O143" s="165">
        <f>SUM(O144:O168)</f>
        <v>0</v>
      </c>
      <c r="P143" s="165"/>
      <c r="Q143" s="165">
        <f>SUM(Q144:Q168)</f>
        <v>22.05</v>
      </c>
      <c r="R143" s="165"/>
      <c r="S143" s="165"/>
      <c r="T143" s="166"/>
      <c r="U143" s="160"/>
      <c r="V143" s="160">
        <f>SUM(V144:V168)</f>
        <v>134.55000000000001</v>
      </c>
      <c r="W143" s="160"/>
      <c r="AG143" t="s">
        <v>121</v>
      </c>
    </row>
    <row r="144" spans="1:60" outlineLevel="1" x14ac:dyDescent="0.2">
      <c r="A144" s="167">
        <v>28</v>
      </c>
      <c r="B144" s="168" t="s">
        <v>298</v>
      </c>
      <c r="C144" s="184" t="s">
        <v>299</v>
      </c>
      <c r="D144" s="169" t="s">
        <v>209</v>
      </c>
      <c r="E144" s="170">
        <v>3.6</v>
      </c>
      <c r="F144" s="171"/>
      <c r="G144" s="172">
        <f>ROUND(E144*F144,2)</f>
        <v>0</v>
      </c>
      <c r="H144" s="171">
        <v>1059.3</v>
      </c>
      <c r="I144" s="172">
        <f>ROUND(E144*H144,2)</f>
        <v>3813.48</v>
      </c>
      <c r="J144" s="171">
        <v>1620.7</v>
      </c>
      <c r="K144" s="172">
        <f>ROUND(E144*J144,2)</f>
        <v>5834.52</v>
      </c>
      <c r="L144" s="172">
        <v>15</v>
      </c>
      <c r="M144" s="172">
        <f>G144*(1+L144/100)</f>
        <v>0</v>
      </c>
      <c r="N144" s="172">
        <v>0</v>
      </c>
      <c r="O144" s="172">
        <f>ROUND(E144*N144,2)</f>
        <v>0</v>
      </c>
      <c r="P144" s="172">
        <v>2.14E-3</v>
      </c>
      <c r="Q144" s="172">
        <f>ROUND(E144*P144,2)</f>
        <v>0.01</v>
      </c>
      <c r="R144" s="172" t="s">
        <v>274</v>
      </c>
      <c r="S144" s="172" t="s">
        <v>125</v>
      </c>
      <c r="T144" s="173" t="s">
        <v>125</v>
      </c>
      <c r="U144" s="159">
        <v>4</v>
      </c>
      <c r="V144" s="159">
        <f>ROUND(E144*U144,2)</f>
        <v>14.4</v>
      </c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154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93" t="s">
        <v>300</v>
      </c>
      <c r="D145" s="189"/>
      <c r="E145" s="190">
        <v>3.6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158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67">
        <v>29</v>
      </c>
      <c r="B146" s="168" t="s">
        <v>301</v>
      </c>
      <c r="C146" s="184" t="s">
        <v>302</v>
      </c>
      <c r="D146" s="169" t="s">
        <v>209</v>
      </c>
      <c r="E146" s="170">
        <v>1.32</v>
      </c>
      <c r="F146" s="171"/>
      <c r="G146" s="172">
        <f>ROUND(E146*F146,2)</f>
        <v>0</v>
      </c>
      <c r="H146" s="171">
        <v>1185.0999999999999</v>
      </c>
      <c r="I146" s="172">
        <f>ROUND(E146*H146,2)</f>
        <v>1564.33</v>
      </c>
      <c r="J146" s="171">
        <v>1879.9</v>
      </c>
      <c r="K146" s="172">
        <f>ROUND(E146*J146,2)</f>
        <v>2481.4699999999998</v>
      </c>
      <c r="L146" s="172">
        <v>15</v>
      </c>
      <c r="M146" s="172">
        <f>G146*(1+L146/100)</f>
        <v>0</v>
      </c>
      <c r="N146" s="172">
        <v>0</v>
      </c>
      <c r="O146" s="172">
        <f>ROUND(E146*N146,2)</f>
        <v>0</v>
      </c>
      <c r="P146" s="172">
        <v>2.8700000000000002E-3</v>
      </c>
      <c r="Q146" s="172">
        <f>ROUND(E146*P146,2)</f>
        <v>0</v>
      </c>
      <c r="R146" s="172" t="s">
        <v>274</v>
      </c>
      <c r="S146" s="172" t="s">
        <v>125</v>
      </c>
      <c r="T146" s="173" t="s">
        <v>125</v>
      </c>
      <c r="U146" s="159">
        <v>4.5999999999999996</v>
      </c>
      <c r="V146" s="159">
        <f>ROUND(E146*U146,2)</f>
        <v>6.07</v>
      </c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154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93" t="s">
        <v>303</v>
      </c>
      <c r="D147" s="189"/>
      <c r="E147" s="190">
        <v>1.32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158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22.5" outlineLevel="1" x14ac:dyDescent="0.2">
      <c r="A148" s="167">
        <v>30</v>
      </c>
      <c r="B148" s="168" t="s">
        <v>304</v>
      </c>
      <c r="C148" s="184" t="s">
        <v>305</v>
      </c>
      <c r="D148" s="169" t="s">
        <v>152</v>
      </c>
      <c r="E148" s="170">
        <v>75.78</v>
      </c>
      <c r="F148" s="171"/>
      <c r="G148" s="172">
        <f>ROUND(E148*F148,2)</f>
        <v>0</v>
      </c>
      <c r="H148" s="171">
        <v>0</v>
      </c>
      <c r="I148" s="172">
        <f>ROUND(E148*H148,2)</f>
        <v>0</v>
      </c>
      <c r="J148" s="171">
        <v>62.8</v>
      </c>
      <c r="K148" s="172">
        <f>ROUND(E148*J148,2)</f>
        <v>4758.9799999999996</v>
      </c>
      <c r="L148" s="172">
        <v>15</v>
      </c>
      <c r="M148" s="172">
        <f>G148*(1+L148/100)</f>
        <v>0</v>
      </c>
      <c r="N148" s="172">
        <v>0</v>
      </c>
      <c r="O148" s="172">
        <f>ROUND(E148*N148,2)</f>
        <v>0</v>
      </c>
      <c r="P148" s="172">
        <v>4.5999999999999999E-2</v>
      </c>
      <c r="Q148" s="172">
        <f>ROUND(E148*P148,2)</f>
        <v>3.49</v>
      </c>
      <c r="R148" s="172" t="s">
        <v>274</v>
      </c>
      <c r="S148" s="172" t="s">
        <v>125</v>
      </c>
      <c r="T148" s="173" t="s">
        <v>125</v>
      </c>
      <c r="U148" s="159">
        <v>0.26</v>
      </c>
      <c r="V148" s="159">
        <f>ROUND(E148*U148,2)</f>
        <v>19.7</v>
      </c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154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193" t="s">
        <v>306</v>
      </c>
      <c r="D149" s="189"/>
      <c r="E149" s="190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158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57"/>
      <c r="B150" s="158"/>
      <c r="C150" s="193" t="s">
        <v>307</v>
      </c>
      <c r="D150" s="189"/>
      <c r="E150" s="190">
        <v>25.26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158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193" t="s">
        <v>308</v>
      </c>
      <c r="D151" s="189"/>
      <c r="E151" s="190">
        <v>25.26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158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193" t="s">
        <v>309</v>
      </c>
      <c r="D152" s="189"/>
      <c r="E152" s="190">
        <v>25.26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158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ht="22.5" outlineLevel="1" x14ac:dyDescent="0.2">
      <c r="A153" s="167">
        <v>31</v>
      </c>
      <c r="B153" s="168" t="s">
        <v>310</v>
      </c>
      <c r="C153" s="184" t="s">
        <v>311</v>
      </c>
      <c r="D153" s="169" t="s">
        <v>152</v>
      </c>
      <c r="E153" s="170">
        <v>272.80799999999999</v>
      </c>
      <c r="F153" s="171"/>
      <c r="G153" s="172">
        <f>ROUND(E153*F153,2)</f>
        <v>0</v>
      </c>
      <c r="H153" s="171">
        <v>0</v>
      </c>
      <c r="I153" s="172">
        <f>ROUND(E153*H153,2)</f>
        <v>0</v>
      </c>
      <c r="J153" s="171">
        <v>80.3</v>
      </c>
      <c r="K153" s="172">
        <f>ROUND(E153*J153,2)</f>
        <v>21906.48</v>
      </c>
      <c r="L153" s="172">
        <v>15</v>
      </c>
      <c r="M153" s="172">
        <f>G153*(1+L153/100)</f>
        <v>0</v>
      </c>
      <c r="N153" s="172">
        <v>0</v>
      </c>
      <c r="O153" s="172">
        <f>ROUND(E153*N153,2)</f>
        <v>0</v>
      </c>
      <c r="P153" s="172">
        <v>6.8000000000000005E-2</v>
      </c>
      <c r="Q153" s="172">
        <f>ROUND(E153*P153,2)</f>
        <v>18.55</v>
      </c>
      <c r="R153" s="172" t="s">
        <v>274</v>
      </c>
      <c r="S153" s="172" t="s">
        <v>125</v>
      </c>
      <c r="T153" s="173" t="s">
        <v>125</v>
      </c>
      <c r="U153" s="159">
        <v>0.3</v>
      </c>
      <c r="V153" s="159">
        <f>ROUND(E153*U153,2)</f>
        <v>81.84</v>
      </c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154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/>
      <c r="B154" s="158"/>
      <c r="C154" s="253" t="s">
        <v>312</v>
      </c>
      <c r="D154" s="254"/>
      <c r="E154" s="254"/>
      <c r="F154" s="254"/>
      <c r="G154" s="254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156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242" t="s">
        <v>313</v>
      </c>
      <c r="D155" s="243"/>
      <c r="E155" s="243"/>
      <c r="F155" s="243"/>
      <c r="G155" s="243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129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7"/>
      <c r="B156" s="158"/>
      <c r="C156" s="193" t="s">
        <v>314</v>
      </c>
      <c r="D156" s="189"/>
      <c r="E156" s="190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158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93" t="s">
        <v>315</v>
      </c>
      <c r="D157" s="189"/>
      <c r="E157" s="190">
        <v>90.936000000000007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158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93" t="s">
        <v>316</v>
      </c>
      <c r="D158" s="189"/>
      <c r="E158" s="190">
        <v>90.936000000000007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158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93" t="s">
        <v>317</v>
      </c>
      <c r="D159" s="189"/>
      <c r="E159" s="190">
        <v>90.936000000000007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158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ht="22.5" outlineLevel="1" x14ac:dyDescent="0.2">
      <c r="A160" s="167">
        <v>32</v>
      </c>
      <c r="B160" s="168" t="s">
        <v>318</v>
      </c>
      <c r="C160" s="184" t="s">
        <v>319</v>
      </c>
      <c r="D160" s="169" t="s">
        <v>166</v>
      </c>
      <c r="E160" s="170">
        <v>30</v>
      </c>
      <c r="F160" s="171"/>
      <c r="G160" s="172">
        <f>ROUND(E160*F160,2)</f>
        <v>0</v>
      </c>
      <c r="H160" s="171">
        <v>0</v>
      </c>
      <c r="I160" s="172">
        <f>ROUND(E160*H160,2)</f>
        <v>0</v>
      </c>
      <c r="J160" s="171">
        <v>300</v>
      </c>
      <c r="K160" s="172">
        <f>ROUND(E160*J160,2)</f>
        <v>9000</v>
      </c>
      <c r="L160" s="172">
        <v>15</v>
      </c>
      <c r="M160" s="172">
        <f>G160*(1+L160/100)</f>
        <v>0</v>
      </c>
      <c r="N160" s="172">
        <v>0</v>
      </c>
      <c r="O160" s="172">
        <f>ROUND(E160*N160,2)</f>
        <v>0</v>
      </c>
      <c r="P160" s="172">
        <v>0</v>
      </c>
      <c r="Q160" s="172">
        <f>ROUND(E160*P160,2)</f>
        <v>0</v>
      </c>
      <c r="R160" s="172"/>
      <c r="S160" s="172" t="s">
        <v>137</v>
      </c>
      <c r="T160" s="173" t="s">
        <v>126</v>
      </c>
      <c r="U160" s="159">
        <v>0.41799999999999998</v>
      </c>
      <c r="V160" s="159">
        <f>ROUND(E160*U160,2)</f>
        <v>12.54</v>
      </c>
      <c r="W160" s="159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154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193" t="s">
        <v>320</v>
      </c>
      <c r="D161" s="189"/>
      <c r="E161" s="190">
        <v>6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158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193" t="s">
        <v>321</v>
      </c>
      <c r="D162" s="189"/>
      <c r="E162" s="190">
        <v>6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158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7"/>
      <c r="B163" s="158"/>
      <c r="C163" s="193" t="s">
        <v>322</v>
      </c>
      <c r="D163" s="189"/>
      <c r="E163" s="190">
        <v>12</v>
      </c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158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193" t="s">
        <v>323</v>
      </c>
      <c r="D164" s="189"/>
      <c r="E164" s="190">
        <v>6</v>
      </c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158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ht="22.5" outlineLevel="1" x14ac:dyDescent="0.2">
      <c r="A165" s="167">
        <v>33</v>
      </c>
      <c r="B165" s="168" t="s">
        <v>324</v>
      </c>
      <c r="C165" s="184" t="s">
        <v>325</v>
      </c>
      <c r="D165" s="169" t="s">
        <v>209</v>
      </c>
      <c r="E165" s="170">
        <v>4.5</v>
      </c>
      <c r="F165" s="171"/>
      <c r="G165" s="172">
        <f>ROUND(E165*F165,2)</f>
        <v>0</v>
      </c>
      <c r="H165" s="171">
        <v>0</v>
      </c>
      <c r="I165" s="172">
        <f>ROUND(E165*H165,2)</f>
        <v>0</v>
      </c>
      <c r="J165" s="171">
        <v>800</v>
      </c>
      <c r="K165" s="172">
        <f>ROUND(E165*J165,2)</f>
        <v>3600</v>
      </c>
      <c r="L165" s="172">
        <v>15</v>
      </c>
      <c r="M165" s="172">
        <f>G165*(1+L165/100)</f>
        <v>0</v>
      </c>
      <c r="N165" s="172">
        <v>0</v>
      </c>
      <c r="O165" s="172">
        <f>ROUND(E165*N165,2)</f>
        <v>0</v>
      </c>
      <c r="P165" s="172">
        <v>0</v>
      </c>
      <c r="Q165" s="172">
        <f>ROUND(E165*P165,2)</f>
        <v>0</v>
      </c>
      <c r="R165" s="172"/>
      <c r="S165" s="172" t="s">
        <v>137</v>
      </c>
      <c r="T165" s="173" t="s">
        <v>126</v>
      </c>
      <c r="U165" s="159">
        <v>0</v>
      </c>
      <c r="V165" s="159">
        <f>ROUND(E165*U165,2)</f>
        <v>0</v>
      </c>
      <c r="W165" s="159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154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7"/>
      <c r="B166" s="158"/>
      <c r="C166" s="193" t="s">
        <v>326</v>
      </c>
      <c r="D166" s="189"/>
      <c r="E166" s="190">
        <v>4.5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158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ht="22.5" outlineLevel="1" x14ac:dyDescent="0.2">
      <c r="A167" s="167">
        <v>34</v>
      </c>
      <c r="B167" s="168" t="s">
        <v>327</v>
      </c>
      <c r="C167" s="184" t="s">
        <v>328</v>
      </c>
      <c r="D167" s="169" t="s">
        <v>209</v>
      </c>
      <c r="E167" s="170">
        <v>4.5</v>
      </c>
      <c r="F167" s="171"/>
      <c r="G167" s="172">
        <f>ROUND(E167*F167,2)</f>
        <v>0</v>
      </c>
      <c r="H167" s="171">
        <v>0</v>
      </c>
      <c r="I167" s="172">
        <f>ROUND(E167*H167,2)</f>
        <v>0</v>
      </c>
      <c r="J167" s="171">
        <v>600</v>
      </c>
      <c r="K167" s="172">
        <f>ROUND(E167*J167,2)</f>
        <v>2700</v>
      </c>
      <c r="L167" s="172">
        <v>15</v>
      </c>
      <c r="M167" s="172">
        <f>G167*(1+L167/100)</f>
        <v>0</v>
      </c>
      <c r="N167" s="172">
        <v>0</v>
      </c>
      <c r="O167" s="172">
        <f>ROUND(E167*N167,2)</f>
        <v>0</v>
      </c>
      <c r="P167" s="172">
        <v>0</v>
      </c>
      <c r="Q167" s="172">
        <f>ROUND(E167*P167,2)</f>
        <v>0</v>
      </c>
      <c r="R167" s="172"/>
      <c r="S167" s="172" t="s">
        <v>137</v>
      </c>
      <c r="T167" s="173" t="s">
        <v>126</v>
      </c>
      <c r="U167" s="159">
        <v>0</v>
      </c>
      <c r="V167" s="159">
        <f>ROUND(E167*U167,2)</f>
        <v>0</v>
      </c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154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93" t="s">
        <v>329</v>
      </c>
      <c r="D168" s="189"/>
      <c r="E168" s="190">
        <v>4.5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158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x14ac:dyDescent="0.2">
      <c r="A169" s="161" t="s">
        <v>120</v>
      </c>
      <c r="B169" s="162" t="s">
        <v>72</v>
      </c>
      <c r="C169" s="183" t="s">
        <v>73</v>
      </c>
      <c r="D169" s="163"/>
      <c r="E169" s="164"/>
      <c r="F169" s="165"/>
      <c r="G169" s="165">
        <f>SUMIF(AG170:AG171,"&lt;&gt;NOR",G170:G171)</f>
        <v>0</v>
      </c>
      <c r="H169" s="165"/>
      <c r="I169" s="165">
        <f>SUM(I170:I171)</f>
        <v>0</v>
      </c>
      <c r="J169" s="165"/>
      <c r="K169" s="165">
        <f>SUM(K170:K171)</f>
        <v>54438.559999999998</v>
      </c>
      <c r="L169" s="165"/>
      <c r="M169" s="165">
        <f>SUM(M170:M171)</f>
        <v>0</v>
      </c>
      <c r="N169" s="165"/>
      <c r="O169" s="165">
        <f>SUM(O170:O171)</f>
        <v>0</v>
      </c>
      <c r="P169" s="165"/>
      <c r="Q169" s="165">
        <f>SUM(Q170:Q171)</f>
        <v>0</v>
      </c>
      <c r="R169" s="165"/>
      <c r="S169" s="165"/>
      <c r="T169" s="166"/>
      <c r="U169" s="160"/>
      <c r="V169" s="160">
        <f>SUM(V170:V171)</f>
        <v>179.37</v>
      </c>
      <c r="W169" s="160"/>
      <c r="AG169" t="s">
        <v>121</v>
      </c>
    </row>
    <row r="170" spans="1:60" ht="33.75" outlineLevel="1" x14ac:dyDescent="0.2">
      <c r="A170" s="167">
        <v>35</v>
      </c>
      <c r="B170" s="168" t="s">
        <v>330</v>
      </c>
      <c r="C170" s="184" t="s">
        <v>331</v>
      </c>
      <c r="D170" s="169" t="s">
        <v>332</v>
      </c>
      <c r="E170" s="170">
        <v>56.944099999999999</v>
      </c>
      <c r="F170" s="171"/>
      <c r="G170" s="172">
        <f>ROUND(E170*F170,2)</f>
        <v>0</v>
      </c>
      <c r="H170" s="171">
        <v>0</v>
      </c>
      <c r="I170" s="172">
        <f>ROUND(E170*H170,2)</f>
        <v>0</v>
      </c>
      <c r="J170" s="171">
        <v>956</v>
      </c>
      <c r="K170" s="172">
        <f>ROUND(E170*J170,2)</f>
        <v>54438.559999999998</v>
      </c>
      <c r="L170" s="172">
        <v>15</v>
      </c>
      <c r="M170" s="172">
        <f>G170*(1+L170/100)</f>
        <v>0</v>
      </c>
      <c r="N170" s="172">
        <v>0</v>
      </c>
      <c r="O170" s="172">
        <f>ROUND(E170*N170,2)</f>
        <v>0</v>
      </c>
      <c r="P170" s="172">
        <v>0</v>
      </c>
      <c r="Q170" s="172">
        <f>ROUND(E170*P170,2)</f>
        <v>0</v>
      </c>
      <c r="R170" s="172" t="s">
        <v>204</v>
      </c>
      <c r="S170" s="172" t="s">
        <v>125</v>
      </c>
      <c r="T170" s="173" t="s">
        <v>125</v>
      </c>
      <c r="U170" s="159">
        <v>3.15</v>
      </c>
      <c r="V170" s="159">
        <f>ROUND(E170*U170,2)</f>
        <v>179.37</v>
      </c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333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253" t="s">
        <v>334</v>
      </c>
      <c r="D171" s="254"/>
      <c r="E171" s="254"/>
      <c r="F171" s="254"/>
      <c r="G171" s="254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156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x14ac:dyDescent="0.2">
      <c r="A172" s="161" t="s">
        <v>120</v>
      </c>
      <c r="B172" s="162" t="s">
        <v>74</v>
      </c>
      <c r="C172" s="183" t="s">
        <v>75</v>
      </c>
      <c r="D172" s="163"/>
      <c r="E172" s="164"/>
      <c r="F172" s="165"/>
      <c r="G172" s="165">
        <f>SUMIF(AG173:AG187,"&lt;&gt;NOR",G173:G187)</f>
        <v>0</v>
      </c>
      <c r="H172" s="165"/>
      <c r="I172" s="165">
        <f>SUM(I173:I187)</f>
        <v>114948.54000000001</v>
      </c>
      <c r="J172" s="165"/>
      <c r="K172" s="165">
        <f>SUM(K173:K187)</f>
        <v>66870.58</v>
      </c>
      <c r="L172" s="165"/>
      <c r="M172" s="165">
        <f>SUM(M173:M187)</f>
        <v>0</v>
      </c>
      <c r="N172" s="165"/>
      <c r="O172" s="165">
        <f>SUM(O173:O187)</f>
        <v>1.2600000000000002</v>
      </c>
      <c r="P172" s="165"/>
      <c r="Q172" s="165">
        <f>SUM(Q173:Q187)</f>
        <v>0</v>
      </c>
      <c r="R172" s="165"/>
      <c r="S172" s="165"/>
      <c r="T172" s="166"/>
      <c r="U172" s="160"/>
      <c r="V172" s="160">
        <f>SUM(V173:V187)</f>
        <v>181.63000000000002</v>
      </c>
      <c r="W172" s="160"/>
      <c r="AG172" t="s">
        <v>121</v>
      </c>
    </row>
    <row r="173" spans="1:60" outlineLevel="1" x14ac:dyDescent="0.2">
      <c r="A173" s="167">
        <v>36</v>
      </c>
      <c r="B173" s="168" t="s">
        <v>335</v>
      </c>
      <c r="C173" s="184" t="s">
        <v>336</v>
      </c>
      <c r="D173" s="169" t="s">
        <v>152</v>
      </c>
      <c r="E173" s="170">
        <v>278.35199999999998</v>
      </c>
      <c r="F173" s="171"/>
      <c r="G173" s="172">
        <f>ROUND(E173*F173,2)</f>
        <v>0</v>
      </c>
      <c r="H173" s="171">
        <v>9.61</v>
      </c>
      <c r="I173" s="172">
        <f>ROUND(E173*H173,2)</f>
        <v>2674.96</v>
      </c>
      <c r="J173" s="171">
        <v>32.79</v>
      </c>
      <c r="K173" s="172">
        <f>ROUND(E173*J173,2)</f>
        <v>9127.16</v>
      </c>
      <c r="L173" s="172">
        <v>15</v>
      </c>
      <c r="M173" s="172">
        <f>G173*(1+L173/100)</f>
        <v>0</v>
      </c>
      <c r="N173" s="172">
        <v>2.1000000000000001E-4</v>
      </c>
      <c r="O173" s="172">
        <f>ROUND(E173*N173,2)</f>
        <v>0.06</v>
      </c>
      <c r="P173" s="172">
        <v>0</v>
      </c>
      <c r="Q173" s="172">
        <f>ROUND(E173*P173,2)</f>
        <v>0</v>
      </c>
      <c r="R173" s="172" t="s">
        <v>337</v>
      </c>
      <c r="S173" s="172" t="s">
        <v>125</v>
      </c>
      <c r="T173" s="173" t="s">
        <v>125</v>
      </c>
      <c r="U173" s="159">
        <v>9.5000000000000001E-2</v>
      </c>
      <c r="V173" s="159">
        <f>ROUND(E173*U173,2)</f>
        <v>26.44</v>
      </c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154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193" t="s">
        <v>338</v>
      </c>
      <c r="D174" s="189"/>
      <c r="E174" s="190">
        <v>92.52</v>
      </c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158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7"/>
      <c r="B175" s="158"/>
      <c r="C175" s="193" t="s">
        <v>339</v>
      </c>
      <c r="D175" s="189"/>
      <c r="E175" s="190">
        <v>42.192</v>
      </c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158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7"/>
      <c r="B176" s="158"/>
      <c r="C176" s="193" t="s">
        <v>340</v>
      </c>
      <c r="D176" s="189"/>
      <c r="E176" s="190">
        <v>143.63999999999999</v>
      </c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158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67">
        <v>37</v>
      </c>
      <c r="B177" s="168" t="s">
        <v>341</v>
      </c>
      <c r="C177" s="184" t="s">
        <v>342</v>
      </c>
      <c r="D177" s="169" t="s">
        <v>152</v>
      </c>
      <c r="E177" s="170">
        <v>278.35199999999998</v>
      </c>
      <c r="F177" s="171"/>
      <c r="G177" s="172">
        <f>ROUND(E177*F177,2)</f>
        <v>0</v>
      </c>
      <c r="H177" s="171">
        <v>222.15</v>
      </c>
      <c r="I177" s="172">
        <f>ROUND(E177*H177,2)</f>
        <v>61835.9</v>
      </c>
      <c r="J177" s="171">
        <v>142.35</v>
      </c>
      <c r="K177" s="172">
        <f>ROUND(E177*J177,2)</f>
        <v>39623.410000000003</v>
      </c>
      <c r="L177" s="172">
        <v>15</v>
      </c>
      <c r="M177" s="172">
        <f>G177*(1+L177/100)</f>
        <v>0</v>
      </c>
      <c r="N177" s="172">
        <v>3.6800000000000001E-3</v>
      </c>
      <c r="O177" s="172">
        <f>ROUND(E177*N177,2)</f>
        <v>1.02</v>
      </c>
      <c r="P177" s="172">
        <v>0</v>
      </c>
      <c r="Q177" s="172">
        <f>ROUND(E177*P177,2)</f>
        <v>0</v>
      </c>
      <c r="R177" s="172" t="s">
        <v>337</v>
      </c>
      <c r="S177" s="172" t="s">
        <v>125</v>
      </c>
      <c r="T177" s="173" t="s">
        <v>125</v>
      </c>
      <c r="U177" s="159">
        <v>0.38500000000000001</v>
      </c>
      <c r="V177" s="159">
        <f>ROUND(E177*U177,2)</f>
        <v>107.17</v>
      </c>
      <c r="W177" s="159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154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7"/>
      <c r="B178" s="158"/>
      <c r="C178" s="193" t="s">
        <v>338</v>
      </c>
      <c r="D178" s="189"/>
      <c r="E178" s="190">
        <v>92.52</v>
      </c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158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193" t="s">
        <v>339</v>
      </c>
      <c r="D179" s="189"/>
      <c r="E179" s="190">
        <v>42.192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158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93" t="s">
        <v>343</v>
      </c>
      <c r="D180" s="189"/>
      <c r="E180" s="190">
        <v>143.63999999999999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158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2.5" outlineLevel="1" x14ac:dyDescent="0.2">
      <c r="A181" s="167">
        <v>38</v>
      </c>
      <c r="B181" s="168" t="s">
        <v>344</v>
      </c>
      <c r="C181" s="184" t="s">
        <v>345</v>
      </c>
      <c r="D181" s="169" t="s">
        <v>209</v>
      </c>
      <c r="E181" s="170">
        <v>286.56</v>
      </c>
      <c r="F181" s="171"/>
      <c r="G181" s="172">
        <f>ROUND(E181*F181,2)</f>
        <v>0</v>
      </c>
      <c r="H181" s="171">
        <v>99.33</v>
      </c>
      <c r="I181" s="172">
        <f>ROUND(E181*H181,2)</f>
        <v>28464</v>
      </c>
      <c r="J181" s="171">
        <v>40.67</v>
      </c>
      <c r="K181" s="172">
        <f>ROUND(E181*J181,2)</f>
        <v>11654.4</v>
      </c>
      <c r="L181" s="172">
        <v>15</v>
      </c>
      <c r="M181" s="172">
        <f>G181*(1+L181/100)</f>
        <v>0</v>
      </c>
      <c r="N181" s="172">
        <v>3.2000000000000003E-4</v>
      </c>
      <c r="O181" s="172">
        <f>ROUND(E181*N181,2)</f>
        <v>0.09</v>
      </c>
      <c r="P181" s="172">
        <v>0</v>
      </c>
      <c r="Q181" s="172">
        <f>ROUND(E181*P181,2)</f>
        <v>0</v>
      </c>
      <c r="R181" s="172" t="s">
        <v>337</v>
      </c>
      <c r="S181" s="172" t="s">
        <v>125</v>
      </c>
      <c r="T181" s="173" t="s">
        <v>125</v>
      </c>
      <c r="U181" s="159">
        <v>0.11</v>
      </c>
      <c r="V181" s="159">
        <f>ROUND(E181*U181,2)</f>
        <v>31.52</v>
      </c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154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/>
      <c r="B182" s="158"/>
      <c r="C182" s="193" t="s">
        <v>346</v>
      </c>
      <c r="D182" s="189"/>
      <c r="E182" s="190">
        <v>203.76</v>
      </c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158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193" t="s">
        <v>347</v>
      </c>
      <c r="D183" s="189"/>
      <c r="E183" s="190">
        <v>82.8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158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22.5" outlineLevel="1" x14ac:dyDescent="0.2">
      <c r="A184" s="167">
        <v>39</v>
      </c>
      <c r="B184" s="168" t="s">
        <v>348</v>
      </c>
      <c r="C184" s="184" t="s">
        <v>349</v>
      </c>
      <c r="D184" s="169" t="s">
        <v>166</v>
      </c>
      <c r="E184" s="170">
        <v>216</v>
      </c>
      <c r="F184" s="171"/>
      <c r="G184" s="172">
        <f>ROUND(E184*F184,2)</f>
        <v>0</v>
      </c>
      <c r="H184" s="171">
        <v>101.73</v>
      </c>
      <c r="I184" s="172">
        <f>ROUND(E184*H184,2)</f>
        <v>21973.68</v>
      </c>
      <c r="J184" s="171">
        <v>24.77</v>
      </c>
      <c r="K184" s="172">
        <f>ROUND(E184*J184,2)</f>
        <v>5350.32</v>
      </c>
      <c r="L184" s="172">
        <v>15</v>
      </c>
      <c r="M184" s="172">
        <f>G184*(1+L184/100)</f>
        <v>0</v>
      </c>
      <c r="N184" s="172">
        <v>4.2999999999999999E-4</v>
      </c>
      <c r="O184" s="172">
        <f>ROUND(E184*N184,2)</f>
        <v>0.09</v>
      </c>
      <c r="P184" s="172">
        <v>0</v>
      </c>
      <c r="Q184" s="172">
        <f>ROUND(E184*P184,2)</f>
        <v>0</v>
      </c>
      <c r="R184" s="172" t="s">
        <v>337</v>
      </c>
      <c r="S184" s="172" t="s">
        <v>125</v>
      </c>
      <c r="T184" s="173" t="s">
        <v>125</v>
      </c>
      <c r="U184" s="159">
        <v>6.7000000000000004E-2</v>
      </c>
      <c r="V184" s="159">
        <f>ROUND(E184*U184,2)</f>
        <v>14.47</v>
      </c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154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193" t="s">
        <v>350</v>
      </c>
      <c r="D185" s="189"/>
      <c r="E185" s="190">
        <v>216</v>
      </c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158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67">
        <v>40</v>
      </c>
      <c r="B186" s="168" t="s">
        <v>351</v>
      </c>
      <c r="C186" s="184" t="s">
        <v>352</v>
      </c>
      <c r="D186" s="169" t="s">
        <v>332</v>
      </c>
      <c r="E186" s="170">
        <v>1.2673700000000001</v>
      </c>
      <c r="F186" s="171"/>
      <c r="G186" s="172">
        <f>ROUND(E186*F186,2)</f>
        <v>0</v>
      </c>
      <c r="H186" s="171">
        <v>0</v>
      </c>
      <c r="I186" s="172">
        <f>ROUND(E186*H186,2)</f>
        <v>0</v>
      </c>
      <c r="J186" s="171">
        <v>880</v>
      </c>
      <c r="K186" s="172">
        <f>ROUND(E186*J186,2)</f>
        <v>1115.29</v>
      </c>
      <c r="L186" s="172">
        <v>15</v>
      </c>
      <c r="M186" s="172">
        <f>G186*(1+L186/100)</f>
        <v>0</v>
      </c>
      <c r="N186" s="172">
        <v>0</v>
      </c>
      <c r="O186" s="172">
        <f>ROUND(E186*N186,2)</f>
        <v>0</v>
      </c>
      <c r="P186" s="172">
        <v>0</v>
      </c>
      <c r="Q186" s="172">
        <f>ROUND(E186*P186,2)</f>
        <v>0</v>
      </c>
      <c r="R186" s="172" t="s">
        <v>337</v>
      </c>
      <c r="S186" s="172" t="s">
        <v>125</v>
      </c>
      <c r="T186" s="173" t="s">
        <v>125</v>
      </c>
      <c r="U186" s="159">
        <v>1.5980000000000001</v>
      </c>
      <c r="V186" s="159">
        <f>ROUND(E186*U186,2)</f>
        <v>2.0299999999999998</v>
      </c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333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7"/>
      <c r="B187" s="158"/>
      <c r="C187" s="253" t="s">
        <v>353</v>
      </c>
      <c r="D187" s="254"/>
      <c r="E187" s="254"/>
      <c r="F187" s="254"/>
      <c r="G187" s="254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156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x14ac:dyDescent="0.2">
      <c r="A188" s="161" t="s">
        <v>120</v>
      </c>
      <c r="B188" s="162" t="s">
        <v>76</v>
      </c>
      <c r="C188" s="183" t="s">
        <v>77</v>
      </c>
      <c r="D188" s="163"/>
      <c r="E188" s="164"/>
      <c r="F188" s="165"/>
      <c r="G188" s="165">
        <f>SUMIF(AG189:AG206,"&lt;&gt;NOR",G189:G206)</f>
        <v>0</v>
      </c>
      <c r="H188" s="165"/>
      <c r="I188" s="165">
        <f>SUM(I189:I206)</f>
        <v>0</v>
      </c>
      <c r="J188" s="165"/>
      <c r="K188" s="165">
        <f>SUM(K189:K206)</f>
        <v>1877410.8</v>
      </c>
      <c r="L188" s="165"/>
      <c r="M188" s="165">
        <f>SUM(M189:M206)</f>
        <v>0</v>
      </c>
      <c r="N188" s="165"/>
      <c r="O188" s="165">
        <f>SUM(O189:O206)</f>
        <v>0</v>
      </c>
      <c r="P188" s="165"/>
      <c r="Q188" s="165">
        <f>SUM(Q189:Q206)</f>
        <v>6.45</v>
      </c>
      <c r="R188" s="165"/>
      <c r="S188" s="165"/>
      <c r="T188" s="166"/>
      <c r="U188" s="160"/>
      <c r="V188" s="160">
        <f>SUM(V189:V206)</f>
        <v>46.080000000000005</v>
      </c>
      <c r="W188" s="160"/>
      <c r="AG188" t="s">
        <v>121</v>
      </c>
    </row>
    <row r="189" spans="1:60" ht="22.5" outlineLevel="1" x14ac:dyDescent="0.2">
      <c r="A189" s="167">
        <v>41</v>
      </c>
      <c r="B189" s="168" t="s">
        <v>354</v>
      </c>
      <c r="C189" s="184" t="s">
        <v>355</v>
      </c>
      <c r="D189" s="169" t="s">
        <v>166</v>
      </c>
      <c r="E189" s="170">
        <v>108</v>
      </c>
      <c r="F189" s="171"/>
      <c r="G189" s="172">
        <f>ROUND(E189*F189,2)</f>
        <v>0</v>
      </c>
      <c r="H189" s="171">
        <v>0</v>
      </c>
      <c r="I189" s="172">
        <f>ROUND(E189*H189,2)</f>
        <v>0</v>
      </c>
      <c r="J189" s="171">
        <v>36.1</v>
      </c>
      <c r="K189" s="172">
        <f>ROUND(E189*J189,2)</f>
        <v>3898.8</v>
      </c>
      <c r="L189" s="172">
        <v>15</v>
      </c>
      <c r="M189" s="172">
        <f>G189*(1+L189/100)</f>
        <v>0</v>
      </c>
      <c r="N189" s="172">
        <v>0</v>
      </c>
      <c r="O189" s="172">
        <f>ROUND(E189*N189,2)</f>
        <v>0</v>
      </c>
      <c r="P189" s="172">
        <v>1.8E-3</v>
      </c>
      <c r="Q189" s="172">
        <f>ROUND(E189*P189,2)</f>
        <v>0.19</v>
      </c>
      <c r="R189" s="172" t="s">
        <v>356</v>
      </c>
      <c r="S189" s="172" t="s">
        <v>125</v>
      </c>
      <c r="T189" s="173" t="s">
        <v>125</v>
      </c>
      <c r="U189" s="159">
        <v>0.11</v>
      </c>
      <c r="V189" s="159">
        <f>ROUND(E189*U189,2)</f>
        <v>11.88</v>
      </c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154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57"/>
      <c r="B190" s="158"/>
      <c r="C190" s="193" t="s">
        <v>357</v>
      </c>
      <c r="D190" s="189"/>
      <c r="E190" s="190"/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158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7"/>
      <c r="B191" s="158"/>
      <c r="C191" s="193" t="s">
        <v>289</v>
      </c>
      <c r="D191" s="189"/>
      <c r="E191" s="190">
        <v>36</v>
      </c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158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7"/>
      <c r="B192" s="158"/>
      <c r="C192" s="193" t="s">
        <v>290</v>
      </c>
      <c r="D192" s="189"/>
      <c r="E192" s="190">
        <v>36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158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193" t="s">
        <v>291</v>
      </c>
      <c r="D193" s="189"/>
      <c r="E193" s="190">
        <v>36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158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67">
        <v>42</v>
      </c>
      <c r="B194" s="168" t="s">
        <v>358</v>
      </c>
      <c r="C194" s="184" t="s">
        <v>359</v>
      </c>
      <c r="D194" s="169" t="s">
        <v>166</v>
      </c>
      <c r="E194" s="170">
        <v>36</v>
      </c>
      <c r="F194" s="171"/>
      <c r="G194" s="172">
        <f>ROUND(E194*F194,2)</f>
        <v>0</v>
      </c>
      <c r="H194" s="171">
        <v>0</v>
      </c>
      <c r="I194" s="172">
        <f>ROUND(E194*H194,2)</f>
        <v>0</v>
      </c>
      <c r="J194" s="171">
        <v>312</v>
      </c>
      <c r="K194" s="172">
        <f>ROUND(E194*J194,2)</f>
        <v>11232</v>
      </c>
      <c r="L194" s="172">
        <v>15</v>
      </c>
      <c r="M194" s="172">
        <f>G194*(1+L194/100)</f>
        <v>0</v>
      </c>
      <c r="N194" s="172">
        <v>0</v>
      </c>
      <c r="O194" s="172">
        <f>ROUND(E194*N194,2)</f>
        <v>0</v>
      </c>
      <c r="P194" s="172">
        <v>0.17399999999999999</v>
      </c>
      <c r="Q194" s="172">
        <f>ROUND(E194*P194,2)</f>
        <v>6.26</v>
      </c>
      <c r="R194" s="172" t="s">
        <v>356</v>
      </c>
      <c r="S194" s="172" t="s">
        <v>125</v>
      </c>
      <c r="T194" s="173" t="s">
        <v>125</v>
      </c>
      <c r="U194" s="159">
        <v>0.95</v>
      </c>
      <c r="V194" s="159">
        <f>ROUND(E194*U194,2)</f>
        <v>34.200000000000003</v>
      </c>
      <c r="W194" s="159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154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193" t="s">
        <v>360</v>
      </c>
      <c r="D195" s="189"/>
      <c r="E195" s="190"/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158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7"/>
      <c r="B196" s="158"/>
      <c r="C196" s="193" t="s">
        <v>361</v>
      </c>
      <c r="D196" s="189"/>
      <c r="E196" s="190">
        <v>36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158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ht="22.5" outlineLevel="1" x14ac:dyDescent="0.2">
      <c r="A197" s="167">
        <v>43</v>
      </c>
      <c r="B197" s="168" t="s">
        <v>362</v>
      </c>
      <c r="C197" s="184" t="s">
        <v>363</v>
      </c>
      <c r="D197" s="169" t="s">
        <v>198</v>
      </c>
      <c r="E197" s="170">
        <v>18</v>
      </c>
      <c r="F197" s="171"/>
      <c r="G197" s="172">
        <f>ROUND(E197*F197,2)</f>
        <v>0</v>
      </c>
      <c r="H197" s="171">
        <v>0</v>
      </c>
      <c r="I197" s="172">
        <f>ROUND(E197*H197,2)</f>
        <v>0</v>
      </c>
      <c r="J197" s="171">
        <v>40000</v>
      </c>
      <c r="K197" s="172">
        <f>ROUND(E197*J197,2)</f>
        <v>720000</v>
      </c>
      <c r="L197" s="172">
        <v>15</v>
      </c>
      <c r="M197" s="172">
        <f>G197*(1+L197/100)</f>
        <v>0</v>
      </c>
      <c r="N197" s="172">
        <v>0</v>
      </c>
      <c r="O197" s="172">
        <f>ROUND(E197*N197,2)</f>
        <v>0</v>
      </c>
      <c r="P197" s="172">
        <v>0</v>
      </c>
      <c r="Q197" s="172">
        <f>ROUND(E197*P197,2)</f>
        <v>0</v>
      </c>
      <c r="R197" s="172"/>
      <c r="S197" s="172" t="s">
        <v>137</v>
      </c>
      <c r="T197" s="173" t="s">
        <v>126</v>
      </c>
      <c r="U197" s="159">
        <v>0</v>
      </c>
      <c r="V197" s="159">
        <f>ROUND(E197*U197,2)</f>
        <v>0</v>
      </c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154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7"/>
      <c r="B198" s="158"/>
      <c r="C198" s="193" t="s">
        <v>364</v>
      </c>
      <c r="D198" s="189"/>
      <c r="E198" s="190">
        <v>18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158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ht="22.5" outlineLevel="1" x14ac:dyDescent="0.2">
      <c r="A199" s="167">
        <v>44</v>
      </c>
      <c r="B199" s="168" t="s">
        <v>365</v>
      </c>
      <c r="C199" s="184" t="s">
        <v>363</v>
      </c>
      <c r="D199" s="169" t="s">
        <v>198</v>
      </c>
      <c r="E199" s="170">
        <v>18</v>
      </c>
      <c r="F199" s="171"/>
      <c r="G199" s="172">
        <f>ROUND(E199*F199,2)</f>
        <v>0</v>
      </c>
      <c r="H199" s="171">
        <v>0</v>
      </c>
      <c r="I199" s="172">
        <f>ROUND(E199*H199,2)</f>
        <v>0</v>
      </c>
      <c r="J199" s="171">
        <v>40000</v>
      </c>
      <c r="K199" s="172">
        <f>ROUND(E199*J199,2)</f>
        <v>720000</v>
      </c>
      <c r="L199" s="172">
        <v>15</v>
      </c>
      <c r="M199" s="172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2"/>
      <c r="S199" s="172" t="s">
        <v>137</v>
      </c>
      <c r="T199" s="173" t="s">
        <v>126</v>
      </c>
      <c r="U199" s="159">
        <v>0</v>
      </c>
      <c r="V199" s="159">
        <f>ROUND(E199*U199,2)</f>
        <v>0</v>
      </c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154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7"/>
      <c r="B200" s="158"/>
      <c r="C200" s="193" t="s">
        <v>366</v>
      </c>
      <c r="D200" s="189"/>
      <c r="E200" s="190">
        <v>18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158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75">
        <v>45</v>
      </c>
      <c r="B201" s="176" t="s">
        <v>367</v>
      </c>
      <c r="C201" s="185" t="s">
        <v>368</v>
      </c>
      <c r="D201" s="177" t="s">
        <v>198</v>
      </c>
      <c r="E201" s="178">
        <v>36</v>
      </c>
      <c r="F201" s="179"/>
      <c r="G201" s="180">
        <f>ROUND(E201*F201,2)</f>
        <v>0</v>
      </c>
      <c r="H201" s="179">
        <v>0</v>
      </c>
      <c r="I201" s="180">
        <f>ROUND(E201*H201,2)</f>
        <v>0</v>
      </c>
      <c r="J201" s="179">
        <v>130</v>
      </c>
      <c r="K201" s="180">
        <f>ROUND(E201*J201,2)</f>
        <v>4680</v>
      </c>
      <c r="L201" s="180">
        <v>15</v>
      </c>
      <c r="M201" s="180">
        <f>G201*(1+L201/100)</f>
        <v>0</v>
      </c>
      <c r="N201" s="180">
        <v>0</v>
      </c>
      <c r="O201" s="180">
        <f>ROUND(E201*N201,2)</f>
        <v>0</v>
      </c>
      <c r="P201" s="180">
        <v>0</v>
      </c>
      <c r="Q201" s="180">
        <f>ROUND(E201*P201,2)</f>
        <v>0</v>
      </c>
      <c r="R201" s="180"/>
      <c r="S201" s="180" t="s">
        <v>137</v>
      </c>
      <c r="T201" s="181" t="s">
        <v>126</v>
      </c>
      <c r="U201" s="159">
        <v>0</v>
      </c>
      <c r="V201" s="159">
        <f>ROUND(E201*U201,2)</f>
        <v>0</v>
      </c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154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2.5" outlineLevel="1" x14ac:dyDescent="0.2">
      <c r="A202" s="167">
        <v>46</v>
      </c>
      <c r="B202" s="168" t="s">
        <v>369</v>
      </c>
      <c r="C202" s="184" t="s">
        <v>370</v>
      </c>
      <c r="D202" s="169" t="s">
        <v>198</v>
      </c>
      <c r="E202" s="170">
        <v>36</v>
      </c>
      <c r="F202" s="171"/>
      <c r="G202" s="172">
        <f>ROUND(E202*F202,2)</f>
        <v>0</v>
      </c>
      <c r="H202" s="171">
        <v>0</v>
      </c>
      <c r="I202" s="172">
        <f>ROUND(E202*H202,2)</f>
        <v>0</v>
      </c>
      <c r="J202" s="171">
        <v>3600</v>
      </c>
      <c r="K202" s="172">
        <f>ROUND(E202*J202,2)</f>
        <v>129600</v>
      </c>
      <c r="L202" s="172">
        <v>15</v>
      </c>
      <c r="M202" s="172">
        <f>G202*(1+L202/100)</f>
        <v>0</v>
      </c>
      <c r="N202" s="172">
        <v>0</v>
      </c>
      <c r="O202" s="172">
        <f>ROUND(E202*N202,2)</f>
        <v>0</v>
      </c>
      <c r="P202" s="172">
        <v>0</v>
      </c>
      <c r="Q202" s="172">
        <f>ROUND(E202*P202,2)</f>
        <v>0</v>
      </c>
      <c r="R202" s="172"/>
      <c r="S202" s="172" t="s">
        <v>137</v>
      </c>
      <c r="T202" s="173" t="s">
        <v>126</v>
      </c>
      <c r="U202" s="159">
        <v>0</v>
      </c>
      <c r="V202" s="159">
        <f>ROUND(E202*U202,2)</f>
        <v>0</v>
      </c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154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7"/>
      <c r="B203" s="158"/>
      <c r="C203" s="193" t="s">
        <v>371</v>
      </c>
      <c r="D203" s="189"/>
      <c r="E203" s="190">
        <v>36</v>
      </c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158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ht="22.5" outlineLevel="1" x14ac:dyDescent="0.2">
      <c r="A204" s="175">
        <v>47</v>
      </c>
      <c r="B204" s="176" t="s">
        <v>372</v>
      </c>
      <c r="C204" s="185" t="s">
        <v>373</v>
      </c>
      <c r="D204" s="177" t="s">
        <v>198</v>
      </c>
      <c r="E204" s="178">
        <v>36</v>
      </c>
      <c r="F204" s="179"/>
      <c r="G204" s="180">
        <f>ROUND(E204*F204,2)</f>
        <v>0</v>
      </c>
      <c r="H204" s="179">
        <v>0</v>
      </c>
      <c r="I204" s="180">
        <f>ROUND(E204*H204,2)</f>
        <v>0</v>
      </c>
      <c r="J204" s="179">
        <v>4000</v>
      </c>
      <c r="K204" s="180">
        <f>ROUND(E204*J204,2)</f>
        <v>144000</v>
      </c>
      <c r="L204" s="180">
        <v>15</v>
      </c>
      <c r="M204" s="180">
        <f>G204*(1+L204/100)</f>
        <v>0</v>
      </c>
      <c r="N204" s="180">
        <v>0</v>
      </c>
      <c r="O204" s="180">
        <f>ROUND(E204*N204,2)</f>
        <v>0</v>
      </c>
      <c r="P204" s="180">
        <v>0</v>
      </c>
      <c r="Q204" s="180">
        <f>ROUND(E204*P204,2)</f>
        <v>0</v>
      </c>
      <c r="R204" s="180"/>
      <c r="S204" s="180" t="s">
        <v>137</v>
      </c>
      <c r="T204" s="181" t="s">
        <v>126</v>
      </c>
      <c r="U204" s="159">
        <v>0</v>
      </c>
      <c r="V204" s="159">
        <f>ROUND(E204*U204,2)</f>
        <v>0</v>
      </c>
      <c r="W204" s="159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154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ht="22.5" outlineLevel="1" x14ac:dyDescent="0.2">
      <c r="A205" s="167">
        <v>48</v>
      </c>
      <c r="B205" s="168" t="s">
        <v>374</v>
      </c>
      <c r="C205" s="184" t="s">
        <v>375</v>
      </c>
      <c r="D205" s="169" t="s">
        <v>198</v>
      </c>
      <c r="E205" s="170">
        <v>36</v>
      </c>
      <c r="F205" s="171"/>
      <c r="G205" s="172">
        <f>ROUND(E205*F205,2)</f>
        <v>0</v>
      </c>
      <c r="H205" s="171">
        <v>0</v>
      </c>
      <c r="I205" s="172">
        <f>ROUND(E205*H205,2)</f>
        <v>0</v>
      </c>
      <c r="J205" s="171">
        <v>4000</v>
      </c>
      <c r="K205" s="172">
        <f>ROUND(E205*J205,2)</f>
        <v>144000</v>
      </c>
      <c r="L205" s="172">
        <v>15</v>
      </c>
      <c r="M205" s="172">
        <f>G205*(1+L205/100)</f>
        <v>0</v>
      </c>
      <c r="N205" s="172">
        <v>0</v>
      </c>
      <c r="O205" s="172">
        <f>ROUND(E205*N205,2)</f>
        <v>0</v>
      </c>
      <c r="P205" s="172">
        <v>0</v>
      </c>
      <c r="Q205" s="172">
        <f>ROUND(E205*P205,2)</f>
        <v>0</v>
      </c>
      <c r="R205" s="172"/>
      <c r="S205" s="172" t="s">
        <v>137</v>
      </c>
      <c r="T205" s="173" t="s">
        <v>126</v>
      </c>
      <c r="U205" s="159">
        <v>0</v>
      </c>
      <c r="V205" s="159">
        <f>ROUND(E205*U205,2)</f>
        <v>0</v>
      </c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154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7"/>
      <c r="B206" s="158"/>
      <c r="C206" s="193" t="s">
        <v>376</v>
      </c>
      <c r="D206" s="189"/>
      <c r="E206" s="190">
        <v>36</v>
      </c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158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x14ac:dyDescent="0.2">
      <c r="A207" s="161" t="s">
        <v>120</v>
      </c>
      <c r="B207" s="162" t="s">
        <v>78</v>
      </c>
      <c r="C207" s="183" t="s">
        <v>79</v>
      </c>
      <c r="D207" s="163"/>
      <c r="E207" s="164"/>
      <c r="F207" s="165"/>
      <c r="G207" s="165">
        <f>SUMIF(AG208:AG227,"&lt;&gt;NOR",G208:G227)</f>
        <v>0</v>
      </c>
      <c r="H207" s="165"/>
      <c r="I207" s="165">
        <f>SUM(I208:I227)</f>
        <v>57580.29</v>
      </c>
      <c r="J207" s="165"/>
      <c r="K207" s="165">
        <f>SUM(K208:K227)</f>
        <v>44116.68</v>
      </c>
      <c r="L207" s="165"/>
      <c r="M207" s="165">
        <f>SUM(M208:M227)</f>
        <v>0</v>
      </c>
      <c r="N207" s="165"/>
      <c r="O207" s="165">
        <f>SUM(O208:O227)</f>
        <v>1.96</v>
      </c>
      <c r="P207" s="165"/>
      <c r="Q207" s="165">
        <f>SUM(Q208:Q227)</f>
        <v>0</v>
      </c>
      <c r="R207" s="165"/>
      <c r="S207" s="165"/>
      <c r="T207" s="166"/>
      <c r="U207" s="160"/>
      <c r="V207" s="160">
        <f>SUM(V208:V227)</f>
        <v>118.05</v>
      </c>
      <c r="W207" s="160"/>
      <c r="AG207" t="s">
        <v>121</v>
      </c>
    </row>
    <row r="208" spans="1:60" outlineLevel="1" x14ac:dyDescent="0.2">
      <c r="A208" s="167">
        <v>49</v>
      </c>
      <c r="B208" s="168" t="s">
        <v>377</v>
      </c>
      <c r="C208" s="184" t="s">
        <v>378</v>
      </c>
      <c r="D208" s="169" t="s">
        <v>152</v>
      </c>
      <c r="E208" s="170">
        <v>67.319999999999993</v>
      </c>
      <c r="F208" s="171"/>
      <c r="G208" s="172">
        <f>ROUND(E208*F208,2)</f>
        <v>0</v>
      </c>
      <c r="H208" s="171">
        <v>20.58</v>
      </c>
      <c r="I208" s="172">
        <f>ROUND(E208*H208,2)</f>
        <v>1385.45</v>
      </c>
      <c r="J208" s="171">
        <v>18.72</v>
      </c>
      <c r="K208" s="172">
        <f>ROUND(E208*J208,2)</f>
        <v>1260.23</v>
      </c>
      <c r="L208" s="172">
        <v>15</v>
      </c>
      <c r="M208" s="172">
        <f>G208*(1+L208/100)</f>
        <v>0</v>
      </c>
      <c r="N208" s="172">
        <v>2.1000000000000001E-4</v>
      </c>
      <c r="O208" s="172">
        <f>ROUND(E208*N208,2)</f>
        <v>0.01</v>
      </c>
      <c r="P208" s="172">
        <v>0</v>
      </c>
      <c r="Q208" s="172">
        <f>ROUND(E208*P208,2)</f>
        <v>0</v>
      </c>
      <c r="R208" s="172" t="s">
        <v>379</v>
      </c>
      <c r="S208" s="172" t="s">
        <v>125</v>
      </c>
      <c r="T208" s="173" t="s">
        <v>125</v>
      </c>
      <c r="U208" s="159">
        <v>0.05</v>
      </c>
      <c r="V208" s="159">
        <f>ROUND(E208*U208,2)</f>
        <v>3.37</v>
      </c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154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57"/>
      <c r="B209" s="158"/>
      <c r="C209" s="193" t="s">
        <v>380</v>
      </c>
      <c r="D209" s="189"/>
      <c r="E209" s="190">
        <v>92.52</v>
      </c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158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7"/>
      <c r="B210" s="158"/>
      <c r="C210" s="193" t="s">
        <v>381</v>
      </c>
      <c r="D210" s="189"/>
      <c r="E210" s="190">
        <v>-25.2</v>
      </c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158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ht="22.5" outlineLevel="1" x14ac:dyDescent="0.2">
      <c r="A211" s="167">
        <v>50</v>
      </c>
      <c r="B211" s="168" t="s">
        <v>382</v>
      </c>
      <c r="C211" s="184" t="s">
        <v>383</v>
      </c>
      <c r="D211" s="169" t="s">
        <v>152</v>
      </c>
      <c r="E211" s="170">
        <v>67.319999999999993</v>
      </c>
      <c r="F211" s="171"/>
      <c r="G211" s="172">
        <f>ROUND(E211*F211,2)</f>
        <v>0</v>
      </c>
      <c r="H211" s="171">
        <v>103.85</v>
      </c>
      <c r="I211" s="172">
        <f>ROUND(E211*H211,2)</f>
        <v>6991.18</v>
      </c>
      <c r="J211" s="171">
        <v>504.15</v>
      </c>
      <c r="K211" s="172">
        <f>ROUND(E211*J211,2)</f>
        <v>33939.379999999997</v>
      </c>
      <c r="L211" s="172">
        <v>15</v>
      </c>
      <c r="M211" s="172">
        <f>G211*(1+L211/100)</f>
        <v>0</v>
      </c>
      <c r="N211" s="172">
        <v>6.9300000000000004E-3</v>
      </c>
      <c r="O211" s="172">
        <f>ROUND(E211*N211,2)</f>
        <v>0.47</v>
      </c>
      <c r="P211" s="172">
        <v>0</v>
      </c>
      <c r="Q211" s="172">
        <f>ROUND(E211*P211,2)</f>
        <v>0</v>
      </c>
      <c r="R211" s="172" t="s">
        <v>379</v>
      </c>
      <c r="S211" s="172" t="s">
        <v>125</v>
      </c>
      <c r="T211" s="173" t="s">
        <v>125</v>
      </c>
      <c r="U211" s="159">
        <v>1.3466</v>
      </c>
      <c r="V211" s="159">
        <f>ROUND(E211*U211,2)</f>
        <v>90.65</v>
      </c>
      <c r="W211" s="159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154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7"/>
      <c r="B212" s="158"/>
      <c r="C212" s="193" t="s">
        <v>380</v>
      </c>
      <c r="D212" s="189"/>
      <c r="E212" s="190">
        <v>92.52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158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7"/>
      <c r="B213" s="158"/>
      <c r="C213" s="193" t="s">
        <v>381</v>
      </c>
      <c r="D213" s="189"/>
      <c r="E213" s="190">
        <v>-25.2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158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ht="33.75" outlineLevel="1" x14ac:dyDescent="0.2">
      <c r="A214" s="167">
        <v>51</v>
      </c>
      <c r="B214" s="168" t="s">
        <v>384</v>
      </c>
      <c r="C214" s="184" t="s">
        <v>385</v>
      </c>
      <c r="D214" s="169" t="s">
        <v>209</v>
      </c>
      <c r="E214" s="170">
        <v>21.6</v>
      </c>
      <c r="F214" s="171"/>
      <c r="G214" s="172">
        <f>ROUND(E214*F214,2)</f>
        <v>0</v>
      </c>
      <c r="H214" s="171">
        <v>173.33</v>
      </c>
      <c r="I214" s="172">
        <f>ROUND(E214*H214,2)</f>
        <v>3743.93</v>
      </c>
      <c r="J214" s="171">
        <v>56.17</v>
      </c>
      <c r="K214" s="172">
        <f>ROUND(E214*J214,2)</f>
        <v>1213.27</v>
      </c>
      <c r="L214" s="172">
        <v>15</v>
      </c>
      <c r="M214" s="172">
        <f>G214*(1+L214/100)</f>
        <v>0</v>
      </c>
      <c r="N214" s="172">
        <v>1.3999999999999999E-4</v>
      </c>
      <c r="O214" s="172">
        <f>ROUND(E214*N214,2)</f>
        <v>0</v>
      </c>
      <c r="P214" s="172">
        <v>0</v>
      </c>
      <c r="Q214" s="172">
        <f>ROUND(E214*P214,2)</f>
        <v>0</v>
      </c>
      <c r="R214" s="172" t="s">
        <v>379</v>
      </c>
      <c r="S214" s="172" t="s">
        <v>125</v>
      </c>
      <c r="T214" s="173" t="s">
        <v>125</v>
      </c>
      <c r="U214" s="159">
        <v>0.15</v>
      </c>
      <c r="V214" s="159">
        <f>ROUND(E214*U214,2)</f>
        <v>3.24</v>
      </c>
      <c r="W214" s="159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154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7"/>
      <c r="B215" s="158"/>
      <c r="C215" s="193" t="s">
        <v>386</v>
      </c>
      <c r="D215" s="189"/>
      <c r="E215" s="190">
        <v>21.6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158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67">
        <v>52</v>
      </c>
      <c r="B216" s="168" t="s">
        <v>387</v>
      </c>
      <c r="C216" s="184" t="s">
        <v>388</v>
      </c>
      <c r="D216" s="169" t="s">
        <v>209</v>
      </c>
      <c r="E216" s="170">
        <v>232.56</v>
      </c>
      <c r="F216" s="171"/>
      <c r="G216" s="172">
        <f>ROUND(E216*F216,2)</f>
        <v>0</v>
      </c>
      <c r="H216" s="171">
        <v>13.02</v>
      </c>
      <c r="I216" s="172">
        <f>ROUND(E216*H216,2)</f>
        <v>3027.93</v>
      </c>
      <c r="J216" s="171">
        <v>25.88</v>
      </c>
      <c r="K216" s="172">
        <f>ROUND(E216*J216,2)</f>
        <v>6018.65</v>
      </c>
      <c r="L216" s="172">
        <v>15</v>
      </c>
      <c r="M216" s="172">
        <f>G216*(1+L216/100)</f>
        <v>0</v>
      </c>
      <c r="N216" s="172">
        <v>4.0000000000000003E-5</v>
      </c>
      <c r="O216" s="172">
        <f>ROUND(E216*N216,2)</f>
        <v>0.01</v>
      </c>
      <c r="P216" s="172">
        <v>0</v>
      </c>
      <c r="Q216" s="172">
        <f>ROUND(E216*P216,2)</f>
        <v>0</v>
      </c>
      <c r="R216" s="172" t="s">
        <v>379</v>
      </c>
      <c r="S216" s="172" t="s">
        <v>125</v>
      </c>
      <c r="T216" s="173" t="s">
        <v>125</v>
      </c>
      <c r="U216" s="159">
        <v>7.0000000000000007E-2</v>
      </c>
      <c r="V216" s="159">
        <f>ROUND(E216*U216,2)</f>
        <v>16.28</v>
      </c>
      <c r="W216" s="159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154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57"/>
      <c r="B217" s="158"/>
      <c r="C217" s="193" t="s">
        <v>389</v>
      </c>
      <c r="D217" s="189"/>
      <c r="E217" s="190">
        <v>232.56</v>
      </c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158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ht="22.5" outlineLevel="1" x14ac:dyDescent="0.2">
      <c r="A218" s="167">
        <v>53</v>
      </c>
      <c r="B218" s="168" t="s">
        <v>390</v>
      </c>
      <c r="C218" s="184" t="s">
        <v>391</v>
      </c>
      <c r="D218" s="169" t="s">
        <v>152</v>
      </c>
      <c r="E218" s="170">
        <v>67.319999999999993</v>
      </c>
      <c r="F218" s="171"/>
      <c r="G218" s="172">
        <f>ROUND(E218*F218,2)</f>
        <v>0</v>
      </c>
      <c r="H218" s="171">
        <v>0</v>
      </c>
      <c r="I218" s="172">
        <f>ROUND(E218*H218,2)</f>
        <v>0</v>
      </c>
      <c r="J218" s="171">
        <v>11.2</v>
      </c>
      <c r="K218" s="172">
        <f>ROUND(E218*J218,2)</f>
        <v>753.98</v>
      </c>
      <c r="L218" s="172">
        <v>15</v>
      </c>
      <c r="M218" s="172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2" t="s">
        <v>379</v>
      </c>
      <c r="S218" s="172" t="s">
        <v>125</v>
      </c>
      <c r="T218" s="173" t="s">
        <v>125</v>
      </c>
      <c r="U218" s="159">
        <v>0.03</v>
      </c>
      <c r="V218" s="159">
        <f>ROUND(E218*U218,2)</f>
        <v>2.02</v>
      </c>
      <c r="W218" s="159"/>
      <c r="X218" s="15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154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7"/>
      <c r="B219" s="158"/>
      <c r="C219" s="193" t="s">
        <v>380</v>
      </c>
      <c r="D219" s="189"/>
      <c r="E219" s="190">
        <v>92.52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158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57"/>
      <c r="B220" s="158"/>
      <c r="C220" s="193" t="s">
        <v>381</v>
      </c>
      <c r="D220" s="189"/>
      <c r="E220" s="190">
        <v>-25.2</v>
      </c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158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ht="22.5" outlineLevel="1" x14ac:dyDescent="0.2">
      <c r="A221" s="167">
        <v>54</v>
      </c>
      <c r="B221" s="168" t="s">
        <v>392</v>
      </c>
      <c r="C221" s="184" t="s">
        <v>393</v>
      </c>
      <c r="D221" s="169" t="s">
        <v>152</v>
      </c>
      <c r="E221" s="170">
        <v>67.319999999999993</v>
      </c>
      <c r="F221" s="171"/>
      <c r="G221" s="172">
        <f>ROUND(E221*F221,2)</f>
        <v>0</v>
      </c>
      <c r="H221" s="171">
        <v>19.8</v>
      </c>
      <c r="I221" s="172">
        <f>ROUND(E221*H221,2)</f>
        <v>1332.94</v>
      </c>
      <c r="J221" s="171">
        <v>0</v>
      </c>
      <c r="K221" s="172">
        <f>ROUND(E221*J221,2)</f>
        <v>0</v>
      </c>
      <c r="L221" s="172">
        <v>15</v>
      </c>
      <c r="M221" s="172">
        <f>G221*(1+L221/100)</f>
        <v>0</v>
      </c>
      <c r="N221" s="172">
        <v>8.0000000000000004E-4</v>
      </c>
      <c r="O221" s="172">
        <f>ROUND(E221*N221,2)</f>
        <v>0.05</v>
      </c>
      <c r="P221" s="172">
        <v>0</v>
      </c>
      <c r="Q221" s="172">
        <f>ROUND(E221*P221,2)</f>
        <v>0</v>
      </c>
      <c r="R221" s="172" t="s">
        <v>379</v>
      </c>
      <c r="S221" s="172" t="s">
        <v>125</v>
      </c>
      <c r="T221" s="173" t="s">
        <v>125</v>
      </c>
      <c r="U221" s="159">
        <v>0</v>
      </c>
      <c r="V221" s="159">
        <f>ROUND(E221*U221,2)</f>
        <v>0</v>
      </c>
      <c r="W221" s="159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154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57"/>
      <c r="B222" s="158"/>
      <c r="C222" s="193" t="s">
        <v>380</v>
      </c>
      <c r="D222" s="189"/>
      <c r="E222" s="190">
        <v>92.52</v>
      </c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158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7"/>
      <c r="B223" s="158"/>
      <c r="C223" s="193" t="s">
        <v>381</v>
      </c>
      <c r="D223" s="189"/>
      <c r="E223" s="190">
        <v>-25.2</v>
      </c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158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ht="22.5" outlineLevel="1" x14ac:dyDescent="0.2">
      <c r="A224" s="167">
        <v>55</v>
      </c>
      <c r="B224" s="168" t="s">
        <v>394</v>
      </c>
      <c r="C224" s="184" t="s">
        <v>395</v>
      </c>
      <c r="D224" s="169" t="s">
        <v>152</v>
      </c>
      <c r="E224" s="170">
        <v>74.052000000000007</v>
      </c>
      <c r="F224" s="171"/>
      <c r="G224" s="172">
        <f>ROUND(E224*F224,2)</f>
        <v>0</v>
      </c>
      <c r="H224" s="171">
        <v>555</v>
      </c>
      <c r="I224" s="172">
        <f>ROUND(E224*H224,2)</f>
        <v>41098.86</v>
      </c>
      <c r="J224" s="171">
        <v>0</v>
      </c>
      <c r="K224" s="172">
        <f>ROUND(E224*J224,2)</f>
        <v>0</v>
      </c>
      <c r="L224" s="172">
        <v>15</v>
      </c>
      <c r="M224" s="172">
        <f>G224*(1+L224/100)</f>
        <v>0</v>
      </c>
      <c r="N224" s="172">
        <v>1.9199999999999998E-2</v>
      </c>
      <c r="O224" s="172">
        <f>ROUND(E224*N224,2)</f>
        <v>1.42</v>
      </c>
      <c r="P224" s="172">
        <v>0</v>
      </c>
      <c r="Q224" s="172">
        <f>ROUND(E224*P224,2)</f>
        <v>0</v>
      </c>
      <c r="R224" s="172" t="s">
        <v>263</v>
      </c>
      <c r="S224" s="172" t="s">
        <v>125</v>
      </c>
      <c r="T224" s="173" t="s">
        <v>125</v>
      </c>
      <c r="U224" s="159">
        <v>0</v>
      </c>
      <c r="V224" s="159">
        <f>ROUND(E224*U224,2)</f>
        <v>0</v>
      </c>
      <c r="W224" s="159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199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7"/>
      <c r="B225" s="158"/>
      <c r="C225" s="193" t="s">
        <v>396</v>
      </c>
      <c r="D225" s="189"/>
      <c r="E225" s="190">
        <v>74.052000000000007</v>
      </c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158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67">
        <v>56</v>
      </c>
      <c r="B226" s="168" t="s">
        <v>397</v>
      </c>
      <c r="C226" s="184" t="s">
        <v>398</v>
      </c>
      <c r="D226" s="169" t="s">
        <v>332</v>
      </c>
      <c r="E226" s="170">
        <v>1.96865</v>
      </c>
      <c r="F226" s="171"/>
      <c r="G226" s="172">
        <f>ROUND(E226*F226,2)</f>
        <v>0</v>
      </c>
      <c r="H226" s="171">
        <v>0</v>
      </c>
      <c r="I226" s="172">
        <f>ROUND(E226*H226,2)</f>
        <v>0</v>
      </c>
      <c r="J226" s="171">
        <v>473</v>
      </c>
      <c r="K226" s="172">
        <f>ROUND(E226*J226,2)</f>
        <v>931.17</v>
      </c>
      <c r="L226" s="172">
        <v>15</v>
      </c>
      <c r="M226" s="172">
        <f>G226*(1+L226/100)</f>
        <v>0</v>
      </c>
      <c r="N226" s="172">
        <v>0</v>
      </c>
      <c r="O226" s="172">
        <f>ROUND(E226*N226,2)</f>
        <v>0</v>
      </c>
      <c r="P226" s="172">
        <v>0</v>
      </c>
      <c r="Q226" s="172">
        <f>ROUND(E226*P226,2)</f>
        <v>0</v>
      </c>
      <c r="R226" s="172" t="s">
        <v>379</v>
      </c>
      <c r="S226" s="172" t="s">
        <v>125</v>
      </c>
      <c r="T226" s="173" t="s">
        <v>125</v>
      </c>
      <c r="U226" s="159">
        <v>1.2649999999999999</v>
      </c>
      <c r="V226" s="159">
        <f>ROUND(E226*U226,2)</f>
        <v>2.4900000000000002</v>
      </c>
      <c r="W226" s="159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333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7"/>
      <c r="B227" s="158"/>
      <c r="C227" s="253" t="s">
        <v>399</v>
      </c>
      <c r="D227" s="254"/>
      <c r="E227" s="254"/>
      <c r="F227" s="254"/>
      <c r="G227" s="254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156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x14ac:dyDescent="0.2">
      <c r="A228" s="161" t="s">
        <v>120</v>
      </c>
      <c r="B228" s="162" t="s">
        <v>80</v>
      </c>
      <c r="C228" s="183" t="s">
        <v>81</v>
      </c>
      <c r="D228" s="163"/>
      <c r="E228" s="164"/>
      <c r="F228" s="165"/>
      <c r="G228" s="165">
        <f>SUMIF(AG229:AG292,"&lt;&gt;NOR",G229:G292)</f>
        <v>0</v>
      </c>
      <c r="H228" s="165"/>
      <c r="I228" s="165">
        <f>SUM(I229:I292)</f>
        <v>630613.79</v>
      </c>
      <c r="J228" s="165"/>
      <c r="K228" s="165">
        <f>SUM(K229:K292)</f>
        <v>271863.40000000002</v>
      </c>
      <c r="L228" s="165"/>
      <c r="M228" s="165">
        <f>SUM(M229:M292)</f>
        <v>0</v>
      </c>
      <c r="N228" s="165"/>
      <c r="O228" s="165">
        <f>SUM(O229:O292)</f>
        <v>4.1999999999999993</v>
      </c>
      <c r="P228" s="165"/>
      <c r="Q228" s="165">
        <f>SUM(Q229:Q292)</f>
        <v>0.94</v>
      </c>
      <c r="R228" s="165"/>
      <c r="S228" s="165"/>
      <c r="T228" s="166"/>
      <c r="U228" s="160"/>
      <c r="V228" s="160">
        <f>SUM(V229:V292)</f>
        <v>706.32</v>
      </c>
      <c r="W228" s="160"/>
      <c r="AG228" t="s">
        <v>121</v>
      </c>
    </row>
    <row r="229" spans="1:60" outlineLevel="1" x14ac:dyDescent="0.2">
      <c r="A229" s="167">
        <v>57</v>
      </c>
      <c r="B229" s="168" t="s">
        <v>400</v>
      </c>
      <c r="C229" s="184" t="s">
        <v>401</v>
      </c>
      <c r="D229" s="169" t="s">
        <v>209</v>
      </c>
      <c r="E229" s="170">
        <v>939</v>
      </c>
      <c r="F229" s="171"/>
      <c r="G229" s="172">
        <f>ROUND(E229*F229,2)</f>
        <v>0</v>
      </c>
      <c r="H229" s="171">
        <v>0</v>
      </c>
      <c r="I229" s="172">
        <f>ROUND(E229*H229,2)</f>
        <v>0</v>
      </c>
      <c r="J229" s="171">
        <v>10.1</v>
      </c>
      <c r="K229" s="172">
        <f>ROUND(E229*J229,2)</f>
        <v>9483.9</v>
      </c>
      <c r="L229" s="172">
        <v>15</v>
      </c>
      <c r="M229" s="172">
        <f>G229*(1+L229/100)</f>
        <v>0</v>
      </c>
      <c r="N229" s="172">
        <v>0</v>
      </c>
      <c r="O229" s="172">
        <f>ROUND(E229*N229,2)</f>
        <v>0</v>
      </c>
      <c r="P229" s="172">
        <v>0</v>
      </c>
      <c r="Q229" s="172">
        <f>ROUND(E229*P229,2)</f>
        <v>0</v>
      </c>
      <c r="R229" s="172" t="s">
        <v>402</v>
      </c>
      <c r="S229" s="172" t="s">
        <v>125</v>
      </c>
      <c r="T229" s="173" t="s">
        <v>125</v>
      </c>
      <c r="U229" s="159">
        <v>3.5000000000000003E-2</v>
      </c>
      <c r="V229" s="159">
        <f>ROUND(E229*U229,2)</f>
        <v>32.869999999999997</v>
      </c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154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193" t="s">
        <v>403</v>
      </c>
      <c r="D230" s="189"/>
      <c r="E230" s="190">
        <v>939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158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67">
        <v>58</v>
      </c>
      <c r="B231" s="168" t="s">
        <v>404</v>
      </c>
      <c r="C231" s="184" t="s">
        <v>405</v>
      </c>
      <c r="D231" s="169" t="s">
        <v>209</v>
      </c>
      <c r="E231" s="170">
        <v>1093.68</v>
      </c>
      <c r="F231" s="171"/>
      <c r="G231" s="172">
        <f>ROUND(E231*F231,2)</f>
        <v>0</v>
      </c>
      <c r="H231" s="171">
        <v>11.71</v>
      </c>
      <c r="I231" s="172">
        <f>ROUND(E231*H231,2)</f>
        <v>12806.99</v>
      </c>
      <c r="J231" s="171">
        <v>33.39</v>
      </c>
      <c r="K231" s="172">
        <f>ROUND(E231*J231,2)</f>
        <v>36517.980000000003</v>
      </c>
      <c r="L231" s="172">
        <v>15</v>
      </c>
      <c r="M231" s="172">
        <f>G231*(1+L231/100)</f>
        <v>0</v>
      </c>
      <c r="N231" s="172">
        <v>5.0000000000000002E-5</v>
      </c>
      <c r="O231" s="172">
        <f>ROUND(E231*N231,2)</f>
        <v>0.05</v>
      </c>
      <c r="P231" s="172">
        <v>0</v>
      </c>
      <c r="Q231" s="172">
        <f>ROUND(E231*P231,2)</f>
        <v>0</v>
      </c>
      <c r="R231" s="172" t="s">
        <v>402</v>
      </c>
      <c r="S231" s="172" t="s">
        <v>125</v>
      </c>
      <c r="T231" s="173" t="s">
        <v>125</v>
      </c>
      <c r="U231" s="159">
        <v>8.7999999999999995E-2</v>
      </c>
      <c r="V231" s="159">
        <f>ROUND(E231*U231,2)</f>
        <v>96.24</v>
      </c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154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ht="22.5" outlineLevel="1" x14ac:dyDescent="0.2">
      <c r="A232" s="157"/>
      <c r="B232" s="158"/>
      <c r="C232" s="193" t="s">
        <v>406</v>
      </c>
      <c r="D232" s="189"/>
      <c r="E232" s="190">
        <v>91.5</v>
      </c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9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158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7"/>
      <c r="B233" s="158"/>
      <c r="C233" s="193" t="s">
        <v>407</v>
      </c>
      <c r="D233" s="189"/>
      <c r="E233" s="190">
        <v>90.78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158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57"/>
      <c r="B234" s="158"/>
      <c r="C234" s="193" t="s">
        <v>408</v>
      </c>
      <c r="D234" s="189"/>
      <c r="E234" s="190">
        <v>91.5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158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193" t="s">
        <v>407</v>
      </c>
      <c r="D235" s="189"/>
      <c r="E235" s="190">
        <v>90.78</v>
      </c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158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7"/>
      <c r="B236" s="158"/>
      <c r="C236" s="194" t="s">
        <v>249</v>
      </c>
      <c r="D236" s="191"/>
      <c r="E236" s="192">
        <v>364.56</v>
      </c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158</v>
      </c>
      <c r="AH236" s="150">
        <v>1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193" t="s">
        <v>409</v>
      </c>
      <c r="D237" s="189"/>
      <c r="E237" s="190">
        <v>729.12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158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ht="22.5" outlineLevel="1" x14ac:dyDescent="0.2">
      <c r="A238" s="167">
        <v>59</v>
      </c>
      <c r="B238" s="168" t="s">
        <v>410</v>
      </c>
      <c r="C238" s="184" t="s">
        <v>411</v>
      </c>
      <c r="D238" s="169" t="s">
        <v>152</v>
      </c>
      <c r="E238" s="170">
        <v>939.28</v>
      </c>
      <c r="F238" s="171"/>
      <c r="G238" s="172">
        <f>ROUND(E238*F238,2)</f>
        <v>0</v>
      </c>
      <c r="H238" s="171">
        <v>0</v>
      </c>
      <c r="I238" s="172">
        <f>ROUND(E238*H238,2)</f>
        <v>0</v>
      </c>
      <c r="J238" s="171">
        <v>30.4</v>
      </c>
      <c r="K238" s="172">
        <f>ROUND(E238*J238,2)</f>
        <v>28554.11</v>
      </c>
      <c r="L238" s="172">
        <v>15</v>
      </c>
      <c r="M238" s="172">
        <f>G238*(1+L238/100)</f>
        <v>0</v>
      </c>
      <c r="N238" s="172">
        <v>0</v>
      </c>
      <c r="O238" s="172">
        <f>ROUND(E238*N238,2)</f>
        <v>0</v>
      </c>
      <c r="P238" s="172">
        <v>1E-3</v>
      </c>
      <c r="Q238" s="172">
        <f>ROUND(E238*P238,2)</f>
        <v>0.94</v>
      </c>
      <c r="R238" s="172" t="s">
        <v>402</v>
      </c>
      <c r="S238" s="172" t="s">
        <v>125</v>
      </c>
      <c r="T238" s="173" t="s">
        <v>125</v>
      </c>
      <c r="U238" s="159">
        <v>0.105</v>
      </c>
      <c r="V238" s="159">
        <f>ROUND(E238*U238,2)</f>
        <v>98.62</v>
      </c>
      <c r="W238" s="159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154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193" t="s">
        <v>412</v>
      </c>
      <c r="D239" s="189"/>
      <c r="E239" s="190"/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158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57"/>
      <c r="B240" s="158"/>
      <c r="C240" s="193" t="s">
        <v>244</v>
      </c>
      <c r="D240" s="189"/>
      <c r="E240" s="190">
        <v>104.39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158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57"/>
      <c r="B241" s="158"/>
      <c r="C241" s="193" t="s">
        <v>245</v>
      </c>
      <c r="D241" s="189"/>
      <c r="E241" s="190">
        <v>104.71</v>
      </c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158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7"/>
      <c r="B242" s="158"/>
      <c r="C242" s="193" t="s">
        <v>246</v>
      </c>
      <c r="D242" s="189"/>
      <c r="E242" s="190">
        <v>81.290000000000006</v>
      </c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9"/>
      <c r="X242" s="15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158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93" t="s">
        <v>247</v>
      </c>
      <c r="D243" s="189"/>
      <c r="E243" s="190">
        <v>23.11</v>
      </c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158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57"/>
      <c r="B244" s="158"/>
      <c r="C244" s="193" t="s">
        <v>248</v>
      </c>
      <c r="D244" s="189"/>
      <c r="E244" s="190"/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158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194" t="s">
        <v>249</v>
      </c>
      <c r="D245" s="191"/>
      <c r="E245" s="192">
        <v>313.5</v>
      </c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158</v>
      </c>
      <c r="AH245" s="150">
        <v>1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57"/>
      <c r="B246" s="158"/>
      <c r="C246" s="193" t="s">
        <v>250</v>
      </c>
      <c r="D246" s="189"/>
      <c r="E246" s="190">
        <v>104.38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158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93" t="s">
        <v>251</v>
      </c>
      <c r="D247" s="189"/>
      <c r="E247" s="190">
        <v>90.65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158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7"/>
      <c r="B248" s="158"/>
      <c r="C248" s="193" t="s">
        <v>252</v>
      </c>
      <c r="D248" s="189"/>
      <c r="E248" s="190">
        <v>91.69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158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7"/>
      <c r="B249" s="158"/>
      <c r="C249" s="193" t="s">
        <v>253</v>
      </c>
      <c r="D249" s="189"/>
      <c r="E249" s="190">
        <v>26.47</v>
      </c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158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57"/>
      <c r="B250" s="158"/>
      <c r="C250" s="194" t="s">
        <v>249</v>
      </c>
      <c r="D250" s="191"/>
      <c r="E250" s="192">
        <v>313.19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158</v>
      </c>
      <c r="AH250" s="150">
        <v>1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57"/>
      <c r="B251" s="158"/>
      <c r="C251" s="193" t="s">
        <v>254</v>
      </c>
      <c r="D251" s="189"/>
      <c r="E251" s="190">
        <v>90.52</v>
      </c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158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193" t="s">
        <v>255</v>
      </c>
      <c r="D252" s="189"/>
      <c r="E252" s="190">
        <v>92.54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158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57"/>
      <c r="B253" s="158"/>
      <c r="C253" s="193" t="s">
        <v>256</v>
      </c>
      <c r="D253" s="189"/>
      <c r="E253" s="190">
        <v>77.09</v>
      </c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158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193" t="s">
        <v>257</v>
      </c>
      <c r="D254" s="189"/>
      <c r="E254" s="190">
        <v>52.44</v>
      </c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158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57"/>
      <c r="B255" s="158"/>
      <c r="C255" s="194" t="s">
        <v>249</v>
      </c>
      <c r="D255" s="191"/>
      <c r="E255" s="192">
        <v>312.58999999999997</v>
      </c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158</v>
      </c>
      <c r="AH255" s="150">
        <v>1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ht="22.5" outlineLevel="1" x14ac:dyDescent="0.2">
      <c r="A256" s="167">
        <v>60</v>
      </c>
      <c r="B256" s="168" t="s">
        <v>413</v>
      </c>
      <c r="C256" s="184" t="s">
        <v>414</v>
      </c>
      <c r="D256" s="169" t="s">
        <v>152</v>
      </c>
      <c r="E256" s="170">
        <v>940.05</v>
      </c>
      <c r="F256" s="171"/>
      <c r="G256" s="172">
        <f>ROUND(E256*F256,2)</f>
        <v>0</v>
      </c>
      <c r="H256" s="171">
        <v>65.13</v>
      </c>
      <c r="I256" s="172">
        <f>ROUND(E256*H256,2)</f>
        <v>61225.46</v>
      </c>
      <c r="J256" s="171">
        <v>144.37</v>
      </c>
      <c r="K256" s="172">
        <f>ROUND(E256*J256,2)</f>
        <v>135715.01999999999</v>
      </c>
      <c r="L256" s="172">
        <v>15</v>
      </c>
      <c r="M256" s="172">
        <f>G256*(1+L256/100)</f>
        <v>0</v>
      </c>
      <c r="N256" s="172">
        <v>2.5000000000000001E-4</v>
      </c>
      <c r="O256" s="172">
        <f>ROUND(E256*N256,2)</f>
        <v>0.24</v>
      </c>
      <c r="P256" s="172">
        <v>0</v>
      </c>
      <c r="Q256" s="172">
        <f>ROUND(E256*P256,2)</f>
        <v>0</v>
      </c>
      <c r="R256" s="172" t="s">
        <v>402</v>
      </c>
      <c r="S256" s="172" t="s">
        <v>125</v>
      </c>
      <c r="T256" s="173" t="s">
        <v>125</v>
      </c>
      <c r="U256" s="159">
        <v>0.38</v>
      </c>
      <c r="V256" s="159">
        <f>ROUND(E256*U256,2)</f>
        <v>357.22</v>
      </c>
      <c r="W256" s="159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154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ht="22.5" outlineLevel="1" x14ac:dyDescent="0.2">
      <c r="A257" s="157"/>
      <c r="B257" s="158"/>
      <c r="C257" s="193" t="s">
        <v>415</v>
      </c>
      <c r="D257" s="189"/>
      <c r="E257" s="190">
        <v>118.15</v>
      </c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158</v>
      </c>
      <c r="AH257" s="150">
        <v>0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57"/>
      <c r="B258" s="158"/>
      <c r="C258" s="193" t="s">
        <v>416</v>
      </c>
      <c r="D258" s="189"/>
      <c r="E258" s="190">
        <v>90.95</v>
      </c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158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57"/>
      <c r="B259" s="158"/>
      <c r="C259" s="193" t="s">
        <v>417</v>
      </c>
      <c r="D259" s="189"/>
      <c r="E259" s="190">
        <v>104.4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158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57"/>
      <c r="B260" s="158"/>
      <c r="C260" s="194" t="s">
        <v>249</v>
      </c>
      <c r="D260" s="191"/>
      <c r="E260" s="192">
        <v>313.5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158</v>
      </c>
      <c r="AH260" s="150">
        <v>1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57"/>
      <c r="B261" s="158"/>
      <c r="C261" s="193" t="s">
        <v>250</v>
      </c>
      <c r="D261" s="189"/>
      <c r="E261" s="190">
        <v>104.38</v>
      </c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158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57"/>
      <c r="B262" s="158"/>
      <c r="C262" s="193" t="s">
        <v>251</v>
      </c>
      <c r="D262" s="189"/>
      <c r="E262" s="190">
        <v>90.65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158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57"/>
      <c r="B263" s="158"/>
      <c r="C263" s="193" t="s">
        <v>252</v>
      </c>
      <c r="D263" s="189"/>
      <c r="E263" s="190">
        <v>91.69</v>
      </c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158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57"/>
      <c r="B264" s="158"/>
      <c r="C264" s="193" t="s">
        <v>253</v>
      </c>
      <c r="D264" s="189"/>
      <c r="E264" s="190">
        <v>26.47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158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57"/>
      <c r="B265" s="158"/>
      <c r="C265" s="194" t="s">
        <v>249</v>
      </c>
      <c r="D265" s="191"/>
      <c r="E265" s="192">
        <v>313.19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158</v>
      </c>
      <c r="AH265" s="150">
        <v>1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57"/>
      <c r="B266" s="158"/>
      <c r="C266" s="193" t="s">
        <v>254</v>
      </c>
      <c r="D266" s="189"/>
      <c r="E266" s="190">
        <v>90.52</v>
      </c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9"/>
      <c r="X266" s="15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158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57"/>
      <c r="B267" s="158"/>
      <c r="C267" s="193" t="s">
        <v>255</v>
      </c>
      <c r="D267" s="189"/>
      <c r="E267" s="190">
        <v>92.54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158</v>
      </c>
      <c r="AH267" s="150">
        <v>0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57"/>
      <c r="B268" s="158"/>
      <c r="C268" s="193" t="s">
        <v>418</v>
      </c>
      <c r="D268" s="189"/>
      <c r="E268" s="190">
        <v>77.86</v>
      </c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158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57"/>
      <c r="B269" s="158"/>
      <c r="C269" s="193" t="s">
        <v>257</v>
      </c>
      <c r="D269" s="189"/>
      <c r="E269" s="190">
        <v>52.44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158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">
      <c r="A270" s="167">
        <v>61</v>
      </c>
      <c r="B270" s="168" t="s">
        <v>419</v>
      </c>
      <c r="C270" s="184" t="s">
        <v>420</v>
      </c>
      <c r="D270" s="169" t="s">
        <v>209</v>
      </c>
      <c r="E270" s="170">
        <v>940.05</v>
      </c>
      <c r="F270" s="171"/>
      <c r="G270" s="172">
        <f>ROUND(E270*F270,2)</f>
        <v>0</v>
      </c>
      <c r="H270" s="171">
        <v>10.01</v>
      </c>
      <c r="I270" s="172">
        <f>ROUND(E270*H270,2)</f>
        <v>9409.9</v>
      </c>
      <c r="J270" s="171">
        <v>29.69</v>
      </c>
      <c r="K270" s="172">
        <f>ROUND(E270*J270,2)</f>
        <v>27910.080000000002</v>
      </c>
      <c r="L270" s="172">
        <v>15</v>
      </c>
      <c r="M270" s="172">
        <f>G270*(1+L270/100)</f>
        <v>0</v>
      </c>
      <c r="N270" s="172">
        <v>4.0000000000000003E-5</v>
      </c>
      <c r="O270" s="172">
        <f>ROUND(E270*N270,2)</f>
        <v>0.04</v>
      </c>
      <c r="P270" s="172">
        <v>0</v>
      </c>
      <c r="Q270" s="172">
        <f>ROUND(E270*P270,2)</f>
        <v>0</v>
      </c>
      <c r="R270" s="172" t="s">
        <v>402</v>
      </c>
      <c r="S270" s="172" t="s">
        <v>125</v>
      </c>
      <c r="T270" s="173" t="s">
        <v>125</v>
      </c>
      <c r="U270" s="159">
        <v>7.8200000000000006E-2</v>
      </c>
      <c r="V270" s="159">
        <f>ROUND(E270*U270,2)</f>
        <v>73.510000000000005</v>
      </c>
      <c r="W270" s="159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154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7"/>
      <c r="B271" s="158"/>
      <c r="C271" s="193" t="s">
        <v>421</v>
      </c>
      <c r="D271" s="189"/>
      <c r="E271" s="190">
        <v>940.05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158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67">
        <v>62</v>
      </c>
      <c r="B272" s="168" t="s">
        <v>422</v>
      </c>
      <c r="C272" s="184" t="s">
        <v>423</v>
      </c>
      <c r="D272" s="169" t="s">
        <v>152</v>
      </c>
      <c r="E272" s="170">
        <v>940.05</v>
      </c>
      <c r="F272" s="171"/>
      <c r="G272" s="172">
        <f>ROUND(E272*F272,2)</f>
        <v>0</v>
      </c>
      <c r="H272" s="171">
        <v>0</v>
      </c>
      <c r="I272" s="172">
        <f>ROUND(E272*H272,2)</f>
        <v>0</v>
      </c>
      <c r="J272" s="171">
        <v>34</v>
      </c>
      <c r="K272" s="172">
        <f>ROUND(E272*J272,2)</f>
        <v>31961.7</v>
      </c>
      <c r="L272" s="172">
        <v>15</v>
      </c>
      <c r="M272" s="172">
        <f>G272*(1+L272/100)</f>
        <v>0</v>
      </c>
      <c r="N272" s="172">
        <v>0</v>
      </c>
      <c r="O272" s="172">
        <f>ROUND(E272*N272,2)</f>
        <v>0</v>
      </c>
      <c r="P272" s="172">
        <v>0</v>
      </c>
      <c r="Q272" s="172">
        <f>ROUND(E272*P272,2)</f>
        <v>0</v>
      </c>
      <c r="R272" s="172"/>
      <c r="S272" s="172" t="s">
        <v>137</v>
      </c>
      <c r="T272" s="173" t="s">
        <v>126</v>
      </c>
      <c r="U272" s="159">
        <v>4.5999999999999999E-2</v>
      </c>
      <c r="V272" s="159">
        <f>ROUND(E272*U272,2)</f>
        <v>43.24</v>
      </c>
      <c r="W272" s="159"/>
      <c r="X272" s="15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154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2.5" outlineLevel="1" x14ac:dyDescent="0.2">
      <c r="A273" s="157"/>
      <c r="B273" s="158"/>
      <c r="C273" s="193" t="s">
        <v>415</v>
      </c>
      <c r="D273" s="189"/>
      <c r="E273" s="190">
        <v>118.15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158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57"/>
      <c r="B274" s="158"/>
      <c r="C274" s="193" t="s">
        <v>416</v>
      </c>
      <c r="D274" s="189"/>
      <c r="E274" s="190">
        <v>90.95</v>
      </c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158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57"/>
      <c r="B275" s="158"/>
      <c r="C275" s="193" t="s">
        <v>417</v>
      </c>
      <c r="D275" s="189"/>
      <c r="E275" s="190">
        <v>104.4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158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7"/>
      <c r="B276" s="158"/>
      <c r="C276" s="194" t="s">
        <v>249</v>
      </c>
      <c r="D276" s="191"/>
      <c r="E276" s="192">
        <v>313.5</v>
      </c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9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158</v>
      </c>
      <c r="AH276" s="150">
        <v>1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57"/>
      <c r="B277" s="158"/>
      <c r="C277" s="193" t="s">
        <v>250</v>
      </c>
      <c r="D277" s="189"/>
      <c r="E277" s="190">
        <v>104.38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158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57"/>
      <c r="B278" s="158"/>
      <c r="C278" s="193" t="s">
        <v>251</v>
      </c>
      <c r="D278" s="189"/>
      <c r="E278" s="190">
        <v>90.65</v>
      </c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158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">
      <c r="A279" s="157"/>
      <c r="B279" s="158"/>
      <c r="C279" s="193" t="s">
        <v>252</v>
      </c>
      <c r="D279" s="189"/>
      <c r="E279" s="190">
        <v>91.69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158</v>
      </c>
      <c r="AH279" s="150">
        <v>0</v>
      </c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7"/>
      <c r="B280" s="158"/>
      <c r="C280" s="193" t="s">
        <v>253</v>
      </c>
      <c r="D280" s="189"/>
      <c r="E280" s="190">
        <v>26.47</v>
      </c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158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7"/>
      <c r="B281" s="158"/>
      <c r="C281" s="194" t="s">
        <v>249</v>
      </c>
      <c r="D281" s="191"/>
      <c r="E281" s="192">
        <v>313.19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158</v>
      </c>
      <c r="AH281" s="150">
        <v>1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57"/>
      <c r="B282" s="158"/>
      <c r="C282" s="193" t="s">
        <v>254</v>
      </c>
      <c r="D282" s="189"/>
      <c r="E282" s="190">
        <v>90.52</v>
      </c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0"/>
      <c r="Y282" s="150"/>
      <c r="Z282" s="150"/>
      <c r="AA282" s="150"/>
      <c r="AB282" s="150"/>
      <c r="AC282" s="150"/>
      <c r="AD282" s="150"/>
      <c r="AE282" s="150"/>
      <c r="AF282" s="150"/>
      <c r="AG282" s="150" t="s">
        <v>158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">
      <c r="A283" s="157"/>
      <c r="B283" s="158"/>
      <c r="C283" s="193" t="s">
        <v>255</v>
      </c>
      <c r="D283" s="189"/>
      <c r="E283" s="190">
        <v>92.54</v>
      </c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158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7"/>
      <c r="B284" s="158"/>
      <c r="C284" s="193" t="s">
        <v>418</v>
      </c>
      <c r="D284" s="189"/>
      <c r="E284" s="190">
        <v>77.86</v>
      </c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158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57"/>
      <c r="B285" s="158"/>
      <c r="C285" s="193" t="s">
        <v>257</v>
      </c>
      <c r="D285" s="189"/>
      <c r="E285" s="190">
        <v>52.44</v>
      </c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158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67">
        <v>63</v>
      </c>
      <c r="B286" s="168" t="s">
        <v>424</v>
      </c>
      <c r="C286" s="184" t="s">
        <v>425</v>
      </c>
      <c r="D286" s="169" t="s">
        <v>209</v>
      </c>
      <c r="E286" s="170">
        <v>1170.2268999999999</v>
      </c>
      <c r="F286" s="171"/>
      <c r="G286" s="172">
        <f>ROUND(E286*F286,2)</f>
        <v>0</v>
      </c>
      <c r="H286" s="171">
        <v>62.8</v>
      </c>
      <c r="I286" s="172">
        <f>ROUND(E286*H286,2)</f>
        <v>73490.25</v>
      </c>
      <c r="J286" s="171">
        <v>0</v>
      </c>
      <c r="K286" s="172">
        <f>ROUND(E286*J286,2)</f>
        <v>0</v>
      </c>
      <c r="L286" s="172">
        <v>15</v>
      </c>
      <c r="M286" s="172">
        <f>G286*(1+L286/100)</f>
        <v>0</v>
      </c>
      <c r="N286" s="172">
        <v>5.0000000000000001E-4</v>
      </c>
      <c r="O286" s="172">
        <f>ROUND(E286*N286,2)</f>
        <v>0.59</v>
      </c>
      <c r="P286" s="172">
        <v>0</v>
      </c>
      <c r="Q286" s="172">
        <f>ROUND(E286*P286,2)</f>
        <v>0</v>
      </c>
      <c r="R286" s="172" t="s">
        <v>263</v>
      </c>
      <c r="S286" s="172" t="s">
        <v>125</v>
      </c>
      <c r="T286" s="173" t="s">
        <v>125</v>
      </c>
      <c r="U286" s="159">
        <v>0</v>
      </c>
      <c r="V286" s="159">
        <f>ROUND(E286*U286,2)</f>
        <v>0</v>
      </c>
      <c r="W286" s="159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199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57"/>
      <c r="B287" s="158"/>
      <c r="C287" s="193" t="s">
        <v>426</v>
      </c>
      <c r="D287" s="189"/>
      <c r="E287" s="190">
        <v>1170.2268999999999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158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">
      <c r="A288" s="167">
        <v>64</v>
      </c>
      <c r="B288" s="168" t="s">
        <v>427</v>
      </c>
      <c r="C288" s="184" t="s">
        <v>428</v>
      </c>
      <c r="D288" s="169" t="s">
        <v>152</v>
      </c>
      <c r="E288" s="170">
        <v>1052.6248599999999</v>
      </c>
      <c r="F288" s="171"/>
      <c r="G288" s="172">
        <f>ROUND(E288*F288,2)</f>
        <v>0</v>
      </c>
      <c r="H288" s="171">
        <v>450</v>
      </c>
      <c r="I288" s="172">
        <f>ROUND(E288*H288,2)</f>
        <v>473681.19</v>
      </c>
      <c r="J288" s="171">
        <v>0</v>
      </c>
      <c r="K288" s="172">
        <f>ROUND(E288*J288,2)</f>
        <v>0</v>
      </c>
      <c r="L288" s="172">
        <v>15</v>
      </c>
      <c r="M288" s="172">
        <f>G288*(1+L288/100)</f>
        <v>0</v>
      </c>
      <c r="N288" s="172">
        <v>3.1199999999999999E-3</v>
      </c>
      <c r="O288" s="172">
        <f>ROUND(E288*N288,2)</f>
        <v>3.28</v>
      </c>
      <c r="P288" s="172">
        <v>0</v>
      </c>
      <c r="Q288" s="172">
        <f>ROUND(E288*P288,2)</f>
        <v>0</v>
      </c>
      <c r="R288" s="172"/>
      <c r="S288" s="172" t="s">
        <v>137</v>
      </c>
      <c r="T288" s="173" t="s">
        <v>126</v>
      </c>
      <c r="U288" s="159">
        <v>0</v>
      </c>
      <c r="V288" s="159">
        <f>ROUND(E288*U288,2)</f>
        <v>0</v>
      </c>
      <c r="W288" s="159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199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57"/>
      <c r="B289" s="158"/>
      <c r="C289" s="193" t="s">
        <v>429</v>
      </c>
      <c r="D289" s="189"/>
      <c r="E289" s="190">
        <v>968.25149999999996</v>
      </c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50"/>
      <c r="Y289" s="150"/>
      <c r="Z289" s="150"/>
      <c r="AA289" s="150"/>
      <c r="AB289" s="150"/>
      <c r="AC289" s="150"/>
      <c r="AD289" s="150"/>
      <c r="AE289" s="150"/>
      <c r="AF289" s="150"/>
      <c r="AG289" s="150" t="s">
        <v>158</v>
      </c>
      <c r="AH289" s="150">
        <v>0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57"/>
      <c r="B290" s="158"/>
      <c r="C290" s="193" t="s">
        <v>430</v>
      </c>
      <c r="D290" s="189"/>
      <c r="E290" s="190">
        <v>84.373360000000005</v>
      </c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158</v>
      </c>
      <c r="AH290" s="150">
        <v>0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67">
        <v>65</v>
      </c>
      <c r="B291" s="168" t="s">
        <v>431</v>
      </c>
      <c r="C291" s="184" t="s">
        <v>432</v>
      </c>
      <c r="D291" s="169" t="s">
        <v>332</v>
      </c>
      <c r="E291" s="170">
        <v>4.1966000000000001</v>
      </c>
      <c r="F291" s="171"/>
      <c r="G291" s="172">
        <f>ROUND(E291*F291,2)</f>
        <v>0</v>
      </c>
      <c r="H291" s="171">
        <v>0</v>
      </c>
      <c r="I291" s="172">
        <f>ROUND(E291*H291,2)</f>
        <v>0</v>
      </c>
      <c r="J291" s="171">
        <v>410</v>
      </c>
      <c r="K291" s="172">
        <f>ROUND(E291*J291,2)</f>
        <v>1720.61</v>
      </c>
      <c r="L291" s="172">
        <v>15</v>
      </c>
      <c r="M291" s="172">
        <f>G291*(1+L291/100)</f>
        <v>0</v>
      </c>
      <c r="N291" s="172">
        <v>0</v>
      </c>
      <c r="O291" s="172">
        <f>ROUND(E291*N291,2)</f>
        <v>0</v>
      </c>
      <c r="P291" s="172">
        <v>0</v>
      </c>
      <c r="Q291" s="172">
        <f>ROUND(E291*P291,2)</f>
        <v>0</v>
      </c>
      <c r="R291" s="172" t="s">
        <v>402</v>
      </c>
      <c r="S291" s="172" t="s">
        <v>125</v>
      </c>
      <c r="T291" s="173" t="s">
        <v>125</v>
      </c>
      <c r="U291" s="159">
        <v>1.1020000000000001</v>
      </c>
      <c r="V291" s="159">
        <f>ROUND(E291*U291,2)</f>
        <v>4.62</v>
      </c>
      <c r="W291" s="159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333</v>
      </c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57"/>
      <c r="B292" s="158"/>
      <c r="C292" s="253" t="s">
        <v>433</v>
      </c>
      <c r="D292" s="254"/>
      <c r="E292" s="254"/>
      <c r="F292" s="254"/>
      <c r="G292" s="254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156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x14ac:dyDescent="0.2">
      <c r="A293" s="161" t="s">
        <v>120</v>
      </c>
      <c r="B293" s="162" t="s">
        <v>82</v>
      </c>
      <c r="C293" s="183" t="s">
        <v>83</v>
      </c>
      <c r="D293" s="163"/>
      <c r="E293" s="164"/>
      <c r="F293" s="165"/>
      <c r="G293" s="165">
        <f>SUMIF(AG294:AG311,"&lt;&gt;NOR",G294:G311)</f>
        <v>0</v>
      </c>
      <c r="H293" s="165"/>
      <c r="I293" s="165">
        <f>SUM(I294:I311)</f>
        <v>78588.179999999993</v>
      </c>
      <c r="J293" s="165"/>
      <c r="K293" s="165">
        <f>SUM(K294:K311)</f>
        <v>149015.96</v>
      </c>
      <c r="L293" s="165"/>
      <c r="M293" s="165">
        <f>SUM(M294:M311)</f>
        <v>0</v>
      </c>
      <c r="N293" s="165"/>
      <c r="O293" s="165">
        <f>SUM(O294:O311)</f>
        <v>5.57</v>
      </c>
      <c r="P293" s="165"/>
      <c r="Q293" s="165">
        <f>SUM(Q294:Q311)</f>
        <v>0</v>
      </c>
      <c r="R293" s="165"/>
      <c r="S293" s="165"/>
      <c r="T293" s="166"/>
      <c r="U293" s="160"/>
      <c r="V293" s="160">
        <f>SUM(V294:V311)</f>
        <v>383.38</v>
      </c>
      <c r="W293" s="160"/>
      <c r="AG293" t="s">
        <v>121</v>
      </c>
    </row>
    <row r="294" spans="1:60" outlineLevel="1" x14ac:dyDescent="0.2">
      <c r="A294" s="167">
        <v>66</v>
      </c>
      <c r="B294" s="168" t="s">
        <v>434</v>
      </c>
      <c r="C294" s="184" t="s">
        <v>435</v>
      </c>
      <c r="D294" s="169" t="s">
        <v>152</v>
      </c>
      <c r="E294" s="170">
        <v>940.05</v>
      </c>
      <c r="F294" s="171"/>
      <c r="G294" s="172">
        <f>ROUND(E294*F294,2)</f>
        <v>0</v>
      </c>
      <c r="H294" s="171">
        <v>83.6</v>
      </c>
      <c r="I294" s="172">
        <f>ROUND(E294*H294,2)</f>
        <v>78588.179999999993</v>
      </c>
      <c r="J294" s="171">
        <v>155.4</v>
      </c>
      <c r="K294" s="172">
        <f>ROUND(E294*J294,2)</f>
        <v>146083.76999999999</v>
      </c>
      <c r="L294" s="172">
        <v>15</v>
      </c>
      <c r="M294" s="172">
        <f>G294*(1+L294/100)</f>
        <v>0</v>
      </c>
      <c r="N294" s="172">
        <v>5.9300000000000004E-3</v>
      </c>
      <c r="O294" s="172">
        <f>ROUND(E294*N294,2)</f>
        <v>5.57</v>
      </c>
      <c r="P294" s="172">
        <v>0</v>
      </c>
      <c r="Q294" s="172">
        <f>ROUND(E294*P294,2)</f>
        <v>0</v>
      </c>
      <c r="R294" s="172" t="s">
        <v>436</v>
      </c>
      <c r="S294" s="172" t="s">
        <v>125</v>
      </c>
      <c r="T294" s="173" t="s">
        <v>125</v>
      </c>
      <c r="U294" s="159">
        <v>0.4</v>
      </c>
      <c r="V294" s="159">
        <f>ROUND(E294*U294,2)</f>
        <v>376.02</v>
      </c>
      <c r="W294" s="159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154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57"/>
      <c r="B295" s="158"/>
      <c r="C295" s="253" t="s">
        <v>437</v>
      </c>
      <c r="D295" s="254"/>
      <c r="E295" s="254"/>
      <c r="F295" s="254"/>
      <c r="G295" s="254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156</v>
      </c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">
      <c r="A296" s="157"/>
      <c r="B296" s="158"/>
      <c r="C296" s="242" t="s">
        <v>437</v>
      </c>
      <c r="D296" s="243"/>
      <c r="E296" s="243"/>
      <c r="F296" s="243"/>
      <c r="G296" s="243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9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129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ht="22.5" outlineLevel="1" x14ac:dyDescent="0.2">
      <c r="A297" s="157"/>
      <c r="B297" s="158"/>
      <c r="C297" s="193" t="s">
        <v>415</v>
      </c>
      <c r="D297" s="189"/>
      <c r="E297" s="190">
        <v>118.15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158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57"/>
      <c r="B298" s="158"/>
      <c r="C298" s="193" t="s">
        <v>416</v>
      </c>
      <c r="D298" s="189"/>
      <c r="E298" s="190">
        <v>90.95</v>
      </c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158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57"/>
      <c r="B299" s="158"/>
      <c r="C299" s="193" t="s">
        <v>417</v>
      </c>
      <c r="D299" s="189"/>
      <c r="E299" s="190">
        <v>104.4</v>
      </c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158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57"/>
      <c r="B300" s="158"/>
      <c r="C300" s="194" t="s">
        <v>249</v>
      </c>
      <c r="D300" s="191"/>
      <c r="E300" s="192">
        <v>313.5</v>
      </c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158</v>
      </c>
      <c r="AH300" s="150">
        <v>1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57"/>
      <c r="B301" s="158"/>
      <c r="C301" s="193" t="s">
        <v>250</v>
      </c>
      <c r="D301" s="189"/>
      <c r="E301" s="190">
        <v>104.38</v>
      </c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9"/>
      <c r="X301" s="15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158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57"/>
      <c r="B302" s="158"/>
      <c r="C302" s="193" t="s">
        <v>251</v>
      </c>
      <c r="D302" s="189"/>
      <c r="E302" s="190">
        <v>90.65</v>
      </c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9"/>
      <c r="X302" s="15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158</v>
      </c>
      <c r="AH302" s="150">
        <v>0</v>
      </c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57"/>
      <c r="B303" s="158"/>
      <c r="C303" s="193" t="s">
        <v>252</v>
      </c>
      <c r="D303" s="189"/>
      <c r="E303" s="190">
        <v>91.69</v>
      </c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9"/>
      <c r="X303" s="150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158</v>
      </c>
      <c r="AH303" s="150">
        <v>0</v>
      </c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1" x14ac:dyDescent="0.2">
      <c r="A304" s="157"/>
      <c r="B304" s="158"/>
      <c r="C304" s="193" t="s">
        <v>253</v>
      </c>
      <c r="D304" s="189"/>
      <c r="E304" s="190">
        <v>26.47</v>
      </c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9"/>
      <c r="X304" s="150"/>
      <c r="Y304" s="150"/>
      <c r="Z304" s="150"/>
      <c r="AA304" s="150"/>
      <c r="AB304" s="150"/>
      <c r="AC304" s="150"/>
      <c r="AD304" s="150"/>
      <c r="AE304" s="150"/>
      <c r="AF304" s="150"/>
      <c r="AG304" s="150" t="s">
        <v>158</v>
      </c>
      <c r="AH304" s="150">
        <v>0</v>
      </c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">
      <c r="A305" s="157"/>
      <c r="B305" s="158"/>
      <c r="C305" s="194" t="s">
        <v>249</v>
      </c>
      <c r="D305" s="191"/>
      <c r="E305" s="192">
        <v>313.19</v>
      </c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158</v>
      </c>
      <c r="AH305" s="150">
        <v>1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57"/>
      <c r="B306" s="158"/>
      <c r="C306" s="193" t="s">
        <v>254</v>
      </c>
      <c r="D306" s="189"/>
      <c r="E306" s="190">
        <v>90.52</v>
      </c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9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158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">
      <c r="A307" s="157"/>
      <c r="B307" s="158"/>
      <c r="C307" s="193" t="s">
        <v>255</v>
      </c>
      <c r="D307" s="189"/>
      <c r="E307" s="190">
        <v>92.54</v>
      </c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9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158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57"/>
      <c r="B308" s="158"/>
      <c r="C308" s="193" t="s">
        <v>418</v>
      </c>
      <c r="D308" s="189"/>
      <c r="E308" s="190">
        <v>77.86</v>
      </c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9"/>
      <c r="X308" s="15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158</v>
      </c>
      <c r="AH308" s="150">
        <v>0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57"/>
      <c r="B309" s="158"/>
      <c r="C309" s="193" t="s">
        <v>257</v>
      </c>
      <c r="D309" s="189"/>
      <c r="E309" s="190">
        <v>52.44</v>
      </c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9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158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">
      <c r="A310" s="167">
        <v>67</v>
      </c>
      <c r="B310" s="168" t="s">
        <v>438</v>
      </c>
      <c r="C310" s="184" t="s">
        <v>439</v>
      </c>
      <c r="D310" s="169" t="s">
        <v>332</v>
      </c>
      <c r="E310" s="170">
        <v>5.5744999999999996</v>
      </c>
      <c r="F310" s="171"/>
      <c r="G310" s="172">
        <f>ROUND(E310*F310,2)</f>
        <v>0</v>
      </c>
      <c r="H310" s="171">
        <v>0</v>
      </c>
      <c r="I310" s="172">
        <f>ROUND(E310*H310,2)</f>
        <v>0</v>
      </c>
      <c r="J310" s="171">
        <v>526</v>
      </c>
      <c r="K310" s="172">
        <f>ROUND(E310*J310,2)</f>
        <v>2932.19</v>
      </c>
      <c r="L310" s="172">
        <v>15</v>
      </c>
      <c r="M310" s="172">
        <f>G310*(1+L310/100)</f>
        <v>0</v>
      </c>
      <c r="N310" s="172">
        <v>0</v>
      </c>
      <c r="O310" s="172">
        <f>ROUND(E310*N310,2)</f>
        <v>0</v>
      </c>
      <c r="P310" s="172">
        <v>0</v>
      </c>
      <c r="Q310" s="172">
        <f>ROUND(E310*P310,2)</f>
        <v>0</v>
      </c>
      <c r="R310" s="172" t="s">
        <v>436</v>
      </c>
      <c r="S310" s="172" t="s">
        <v>125</v>
      </c>
      <c r="T310" s="173" t="s">
        <v>125</v>
      </c>
      <c r="U310" s="159">
        <v>1.321</v>
      </c>
      <c r="V310" s="159">
        <f>ROUND(E310*U310,2)</f>
        <v>7.36</v>
      </c>
      <c r="W310" s="159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333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57"/>
      <c r="B311" s="158"/>
      <c r="C311" s="253" t="s">
        <v>399</v>
      </c>
      <c r="D311" s="254"/>
      <c r="E311" s="254"/>
      <c r="F311" s="254"/>
      <c r="G311" s="254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0"/>
      <c r="Y311" s="150"/>
      <c r="Z311" s="150"/>
      <c r="AA311" s="150"/>
      <c r="AB311" s="150"/>
      <c r="AC311" s="150"/>
      <c r="AD311" s="150"/>
      <c r="AE311" s="150"/>
      <c r="AF311" s="150"/>
      <c r="AG311" s="150" t="s">
        <v>156</v>
      </c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x14ac:dyDescent="0.2">
      <c r="A312" s="161" t="s">
        <v>120</v>
      </c>
      <c r="B312" s="162" t="s">
        <v>84</v>
      </c>
      <c r="C312" s="183" t="s">
        <v>85</v>
      </c>
      <c r="D312" s="163"/>
      <c r="E312" s="164"/>
      <c r="F312" s="165"/>
      <c r="G312" s="165">
        <f>SUMIF(AG313:AG333,"&lt;&gt;NOR",G313:G333)</f>
        <v>0</v>
      </c>
      <c r="H312" s="165"/>
      <c r="I312" s="165">
        <f>SUM(I313:I333)</f>
        <v>346795.05</v>
      </c>
      <c r="J312" s="165"/>
      <c r="K312" s="165">
        <f>SUM(K313:K333)</f>
        <v>282088.62</v>
      </c>
      <c r="L312" s="165"/>
      <c r="M312" s="165">
        <f>SUM(M313:M333)</f>
        <v>0</v>
      </c>
      <c r="N312" s="165"/>
      <c r="O312" s="165">
        <f>SUM(O313:O333)</f>
        <v>12.83</v>
      </c>
      <c r="P312" s="165"/>
      <c r="Q312" s="165">
        <f>SUM(Q313:Q333)</f>
        <v>0</v>
      </c>
      <c r="R312" s="165"/>
      <c r="S312" s="165"/>
      <c r="T312" s="166"/>
      <c r="U312" s="160"/>
      <c r="V312" s="160">
        <f>SUM(V313:V333)</f>
        <v>686.45</v>
      </c>
      <c r="W312" s="160"/>
      <c r="AG312" t="s">
        <v>121</v>
      </c>
    </row>
    <row r="313" spans="1:60" outlineLevel="1" x14ac:dyDescent="0.2">
      <c r="A313" s="167">
        <v>68</v>
      </c>
      <c r="B313" s="168" t="s">
        <v>440</v>
      </c>
      <c r="C313" s="184" t="s">
        <v>441</v>
      </c>
      <c r="D313" s="169" t="s">
        <v>152</v>
      </c>
      <c r="E313" s="170">
        <v>491.68799999999999</v>
      </c>
      <c r="F313" s="171"/>
      <c r="G313" s="172">
        <f>ROUND(E313*F313,2)</f>
        <v>0</v>
      </c>
      <c r="H313" s="171">
        <v>20.58</v>
      </c>
      <c r="I313" s="172">
        <f>ROUND(E313*H313,2)</f>
        <v>10118.94</v>
      </c>
      <c r="J313" s="171">
        <v>18.72</v>
      </c>
      <c r="K313" s="172">
        <f>ROUND(E313*J313,2)</f>
        <v>9204.4</v>
      </c>
      <c r="L313" s="172">
        <v>15</v>
      </c>
      <c r="M313" s="172">
        <f>G313*(1+L313/100)</f>
        <v>0</v>
      </c>
      <c r="N313" s="172">
        <v>0</v>
      </c>
      <c r="O313" s="172">
        <f>ROUND(E313*N313,2)</f>
        <v>0</v>
      </c>
      <c r="P313" s="172">
        <v>0</v>
      </c>
      <c r="Q313" s="172">
        <f>ROUND(E313*P313,2)</f>
        <v>0</v>
      </c>
      <c r="R313" s="172" t="s">
        <v>379</v>
      </c>
      <c r="S313" s="172" t="s">
        <v>125</v>
      </c>
      <c r="T313" s="173" t="s">
        <v>125</v>
      </c>
      <c r="U313" s="159">
        <v>0.05</v>
      </c>
      <c r="V313" s="159">
        <f>ROUND(E313*U313,2)</f>
        <v>24.58</v>
      </c>
      <c r="W313" s="159"/>
      <c r="X313" s="150"/>
      <c r="Y313" s="150"/>
      <c r="Z313" s="150"/>
      <c r="AA313" s="150"/>
      <c r="AB313" s="150"/>
      <c r="AC313" s="150"/>
      <c r="AD313" s="150"/>
      <c r="AE313" s="150"/>
      <c r="AF313" s="150"/>
      <c r="AG313" s="150" t="s">
        <v>442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">
      <c r="A314" s="157"/>
      <c r="B314" s="158"/>
      <c r="C314" s="193" t="s">
        <v>443</v>
      </c>
      <c r="D314" s="189"/>
      <c r="E314" s="190">
        <v>491.68799999999999</v>
      </c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59"/>
      <c r="V314" s="159"/>
      <c r="W314" s="159"/>
      <c r="X314" s="150"/>
      <c r="Y314" s="150"/>
      <c r="Z314" s="150"/>
      <c r="AA314" s="150"/>
      <c r="AB314" s="150"/>
      <c r="AC314" s="150"/>
      <c r="AD314" s="150"/>
      <c r="AE314" s="150"/>
      <c r="AF314" s="150"/>
      <c r="AG314" s="150" t="s">
        <v>158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ht="33.75" outlineLevel="1" x14ac:dyDescent="0.2">
      <c r="A315" s="167">
        <v>69</v>
      </c>
      <c r="B315" s="168" t="s">
        <v>444</v>
      </c>
      <c r="C315" s="184" t="s">
        <v>445</v>
      </c>
      <c r="D315" s="169" t="s">
        <v>152</v>
      </c>
      <c r="E315" s="170">
        <v>491.68799999999999</v>
      </c>
      <c r="F315" s="171"/>
      <c r="G315" s="172">
        <f>ROUND(E315*F315,2)</f>
        <v>0</v>
      </c>
      <c r="H315" s="171">
        <v>28.6</v>
      </c>
      <c r="I315" s="172">
        <f>ROUND(E315*H315,2)</f>
        <v>14062.28</v>
      </c>
      <c r="J315" s="171">
        <v>0</v>
      </c>
      <c r="K315" s="172">
        <f>ROUND(E315*J315,2)</f>
        <v>0</v>
      </c>
      <c r="L315" s="172">
        <v>15</v>
      </c>
      <c r="M315" s="172">
        <f>G315*(1+L315/100)</f>
        <v>0</v>
      </c>
      <c r="N315" s="172">
        <v>1.1E-4</v>
      </c>
      <c r="O315" s="172">
        <f>ROUND(E315*N315,2)</f>
        <v>0.05</v>
      </c>
      <c r="P315" s="172">
        <v>0</v>
      </c>
      <c r="Q315" s="172">
        <f>ROUND(E315*P315,2)</f>
        <v>0</v>
      </c>
      <c r="R315" s="172" t="s">
        <v>379</v>
      </c>
      <c r="S315" s="172" t="s">
        <v>125</v>
      </c>
      <c r="T315" s="173" t="s">
        <v>125</v>
      </c>
      <c r="U315" s="159">
        <v>0</v>
      </c>
      <c r="V315" s="159">
        <f>ROUND(E315*U315,2)</f>
        <v>0</v>
      </c>
      <c r="W315" s="159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 t="s">
        <v>154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">
      <c r="A316" s="157"/>
      <c r="B316" s="158"/>
      <c r="C316" s="193" t="s">
        <v>443</v>
      </c>
      <c r="D316" s="189"/>
      <c r="E316" s="190">
        <v>491.68799999999999</v>
      </c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9"/>
      <c r="X316" s="150"/>
      <c r="Y316" s="150"/>
      <c r="Z316" s="150"/>
      <c r="AA316" s="150"/>
      <c r="AB316" s="150"/>
      <c r="AC316" s="150"/>
      <c r="AD316" s="150"/>
      <c r="AE316" s="150"/>
      <c r="AF316" s="150"/>
      <c r="AG316" s="150" t="s">
        <v>158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ht="33.75" outlineLevel="1" x14ac:dyDescent="0.2">
      <c r="A317" s="167">
        <v>70</v>
      </c>
      <c r="B317" s="168" t="s">
        <v>446</v>
      </c>
      <c r="C317" s="184" t="s">
        <v>447</v>
      </c>
      <c r="D317" s="169" t="s">
        <v>209</v>
      </c>
      <c r="E317" s="170">
        <v>685.08</v>
      </c>
      <c r="F317" s="171"/>
      <c r="G317" s="172">
        <f>ROUND(E317*F317,2)</f>
        <v>0</v>
      </c>
      <c r="H317" s="171">
        <v>9.6999999999999993</v>
      </c>
      <c r="I317" s="172">
        <f>ROUND(E317*H317,2)</f>
        <v>6645.28</v>
      </c>
      <c r="J317" s="171">
        <v>0</v>
      </c>
      <c r="K317" s="172">
        <f>ROUND(E317*J317,2)</f>
        <v>0</v>
      </c>
      <c r="L317" s="172">
        <v>15</v>
      </c>
      <c r="M317" s="172">
        <f>G317*(1+L317/100)</f>
        <v>0</v>
      </c>
      <c r="N317" s="172">
        <v>3.0000000000000001E-5</v>
      </c>
      <c r="O317" s="172">
        <f>ROUND(E317*N317,2)</f>
        <v>0.02</v>
      </c>
      <c r="P317" s="172">
        <v>0</v>
      </c>
      <c r="Q317" s="172">
        <f>ROUND(E317*P317,2)</f>
        <v>0</v>
      </c>
      <c r="R317" s="172" t="s">
        <v>379</v>
      </c>
      <c r="S317" s="172" t="s">
        <v>125</v>
      </c>
      <c r="T317" s="173" t="s">
        <v>125</v>
      </c>
      <c r="U317" s="159">
        <v>0</v>
      </c>
      <c r="V317" s="159">
        <f>ROUND(E317*U317,2)</f>
        <v>0</v>
      </c>
      <c r="W317" s="159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 t="s">
        <v>154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">
      <c r="A318" s="157"/>
      <c r="B318" s="158"/>
      <c r="C318" s="193" t="s">
        <v>448</v>
      </c>
      <c r="D318" s="189"/>
      <c r="E318" s="190">
        <v>331.2</v>
      </c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 t="s">
        <v>158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">
      <c r="A319" s="157"/>
      <c r="B319" s="158"/>
      <c r="C319" s="193" t="s">
        <v>449</v>
      </c>
      <c r="D319" s="189"/>
      <c r="E319" s="190">
        <v>115.2</v>
      </c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9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 t="s">
        <v>158</v>
      </c>
      <c r="AH319" s="150">
        <v>0</v>
      </c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">
      <c r="A320" s="157"/>
      <c r="B320" s="158"/>
      <c r="C320" s="193" t="s">
        <v>450</v>
      </c>
      <c r="D320" s="189"/>
      <c r="E320" s="190">
        <v>21.6</v>
      </c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 t="s">
        <v>158</v>
      </c>
      <c r="AH320" s="150">
        <v>0</v>
      </c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57"/>
      <c r="B321" s="158"/>
      <c r="C321" s="193" t="s">
        <v>451</v>
      </c>
      <c r="D321" s="189"/>
      <c r="E321" s="190">
        <v>18</v>
      </c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9"/>
      <c r="X321" s="150"/>
      <c r="Y321" s="150"/>
      <c r="Z321" s="150"/>
      <c r="AA321" s="150"/>
      <c r="AB321" s="150"/>
      <c r="AC321" s="150"/>
      <c r="AD321" s="150"/>
      <c r="AE321" s="150"/>
      <c r="AF321" s="150"/>
      <c r="AG321" s="150" t="s">
        <v>158</v>
      </c>
      <c r="AH321" s="150">
        <v>0</v>
      </c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1" x14ac:dyDescent="0.2">
      <c r="A322" s="157"/>
      <c r="B322" s="158"/>
      <c r="C322" s="193" t="s">
        <v>452</v>
      </c>
      <c r="D322" s="189"/>
      <c r="E322" s="190">
        <v>29.88</v>
      </c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  <c r="R322" s="159"/>
      <c r="S322" s="159"/>
      <c r="T322" s="159"/>
      <c r="U322" s="159"/>
      <c r="V322" s="159"/>
      <c r="W322" s="159"/>
      <c r="X322" s="150"/>
      <c r="Y322" s="150"/>
      <c r="Z322" s="150"/>
      <c r="AA322" s="150"/>
      <c r="AB322" s="150"/>
      <c r="AC322" s="150"/>
      <c r="AD322" s="150"/>
      <c r="AE322" s="150"/>
      <c r="AF322" s="150"/>
      <c r="AG322" s="150" t="s">
        <v>158</v>
      </c>
      <c r="AH322" s="150">
        <v>0</v>
      </c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">
      <c r="A323" s="157"/>
      <c r="B323" s="158"/>
      <c r="C323" s="193" t="s">
        <v>453</v>
      </c>
      <c r="D323" s="189"/>
      <c r="E323" s="190">
        <v>169.2</v>
      </c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9"/>
      <c r="X323" s="150"/>
      <c r="Y323" s="150"/>
      <c r="Z323" s="150"/>
      <c r="AA323" s="150"/>
      <c r="AB323" s="150"/>
      <c r="AC323" s="150"/>
      <c r="AD323" s="150"/>
      <c r="AE323" s="150"/>
      <c r="AF323" s="150"/>
      <c r="AG323" s="150" t="s">
        <v>158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ht="22.5" outlineLevel="1" x14ac:dyDescent="0.2">
      <c r="A324" s="167">
        <v>71</v>
      </c>
      <c r="B324" s="168" t="s">
        <v>454</v>
      </c>
      <c r="C324" s="184" t="s">
        <v>455</v>
      </c>
      <c r="D324" s="169" t="s">
        <v>152</v>
      </c>
      <c r="E324" s="170">
        <v>491.68799999999999</v>
      </c>
      <c r="F324" s="171"/>
      <c r="G324" s="172">
        <f>ROUND(E324*F324,2)</f>
        <v>0</v>
      </c>
      <c r="H324" s="171">
        <v>93.54</v>
      </c>
      <c r="I324" s="172">
        <f>ROUND(E324*H324,2)</f>
        <v>45992.5</v>
      </c>
      <c r="J324" s="171">
        <v>486.46</v>
      </c>
      <c r="K324" s="172">
        <f>ROUND(E324*J324,2)</f>
        <v>239186.54</v>
      </c>
      <c r="L324" s="172">
        <v>15</v>
      </c>
      <c r="M324" s="172">
        <f>G324*(1+L324/100)</f>
        <v>0</v>
      </c>
      <c r="N324" s="172">
        <v>5.3499999999999997E-3</v>
      </c>
      <c r="O324" s="172">
        <f>ROUND(E324*N324,2)</f>
        <v>2.63</v>
      </c>
      <c r="P324" s="172">
        <v>0</v>
      </c>
      <c r="Q324" s="172">
        <f>ROUND(E324*P324,2)</f>
        <v>0</v>
      </c>
      <c r="R324" s="172" t="s">
        <v>379</v>
      </c>
      <c r="S324" s="172" t="s">
        <v>125</v>
      </c>
      <c r="T324" s="173" t="s">
        <v>125</v>
      </c>
      <c r="U324" s="159">
        <v>1.288</v>
      </c>
      <c r="V324" s="159">
        <f>ROUND(E324*U324,2)</f>
        <v>633.29</v>
      </c>
      <c r="W324" s="159"/>
      <c r="X324" s="150"/>
      <c r="Y324" s="150"/>
      <c r="Z324" s="150"/>
      <c r="AA324" s="150"/>
      <c r="AB324" s="150"/>
      <c r="AC324" s="150"/>
      <c r="AD324" s="150"/>
      <c r="AE324" s="150"/>
      <c r="AF324" s="150"/>
      <c r="AG324" s="150" t="s">
        <v>442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">
      <c r="A325" s="157"/>
      <c r="B325" s="158"/>
      <c r="C325" s="193" t="s">
        <v>443</v>
      </c>
      <c r="D325" s="189"/>
      <c r="E325" s="190">
        <v>491.68799999999999</v>
      </c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9"/>
      <c r="X325" s="150"/>
      <c r="Y325" s="150"/>
      <c r="Z325" s="150"/>
      <c r="AA325" s="150"/>
      <c r="AB325" s="150"/>
      <c r="AC325" s="150"/>
      <c r="AD325" s="150"/>
      <c r="AE325" s="150"/>
      <c r="AF325" s="150"/>
      <c r="AG325" s="150" t="s">
        <v>158</v>
      </c>
      <c r="AH325" s="150">
        <v>0</v>
      </c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">
      <c r="A326" s="167">
        <v>72</v>
      </c>
      <c r="B326" s="168" t="s">
        <v>456</v>
      </c>
      <c r="C326" s="184" t="s">
        <v>457</v>
      </c>
      <c r="D326" s="169" t="s">
        <v>209</v>
      </c>
      <c r="E326" s="170">
        <v>25.2</v>
      </c>
      <c r="F326" s="171"/>
      <c r="G326" s="172">
        <f>ROUND(E326*F326,2)</f>
        <v>0</v>
      </c>
      <c r="H326" s="171">
        <v>0</v>
      </c>
      <c r="I326" s="172">
        <f>ROUND(E326*H326,2)</f>
        <v>0</v>
      </c>
      <c r="J326" s="171">
        <v>183.5</v>
      </c>
      <c r="K326" s="172">
        <f>ROUND(E326*J326,2)</f>
        <v>4624.2</v>
      </c>
      <c r="L326" s="172">
        <v>15</v>
      </c>
      <c r="M326" s="172">
        <f>G326*(1+L326/100)</f>
        <v>0</v>
      </c>
      <c r="N326" s="172">
        <v>0</v>
      </c>
      <c r="O326" s="172">
        <f>ROUND(E326*N326,2)</f>
        <v>0</v>
      </c>
      <c r="P326" s="172">
        <v>0</v>
      </c>
      <c r="Q326" s="172">
        <f>ROUND(E326*P326,2)</f>
        <v>0</v>
      </c>
      <c r="R326" s="172"/>
      <c r="S326" s="172" t="s">
        <v>137</v>
      </c>
      <c r="T326" s="173" t="s">
        <v>125</v>
      </c>
      <c r="U326" s="159">
        <v>0.49</v>
      </c>
      <c r="V326" s="159">
        <f>ROUND(E326*U326,2)</f>
        <v>12.35</v>
      </c>
      <c r="W326" s="159"/>
      <c r="X326" s="150"/>
      <c r="Y326" s="150"/>
      <c r="Z326" s="150"/>
      <c r="AA326" s="150"/>
      <c r="AB326" s="150"/>
      <c r="AC326" s="150"/>
      <c r="AD326" s="150"/>
      <c r="AE326" s="150"/>
      <c r="AF326" s="150"/>
      <c r="AG326" s="150" t="s">
        <v>154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1" x14ac:dyDescent="0.2">
      <c r="A327" s="157"/>
      <c r="B327" s="158"/>
      <c r="C327" s="193" t="s">
        <v>458</v>
      </c>
      <c r="D327" s="189"/>
      <c r="E327" s="190">
        <v>25.2</v>
      </c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9"/>
      <c r="X327" s="150"/>
      <c r="Y327" s="150"/>
      <c r="Z327" s="150"/>
      <c r="AA327" s="150"/>
      <c r="AB327" s="150"/>
      <c r="AC327" s="150"/>
      <c r="AD327" s="150"/>
      <c r="AE327" s="150"/>
      <c r="AF327" s="150"/>
      <c r="AG327" s="150" t="s">
        <v>158</v>
      </c>
      <c r="AH327" s="150">
        <v>0</v>
      </c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1" x14ac:dyDescent="0.2">
      <c r="A328" s="167">
        <v>73</v>
      </c>
      <c r="B328" s="168" t="s">
        <v>459</v>
      </c>
      <c r="C328" s="184" t="s">
        <v>460</v>
      </c>
      <c r="D328" s="169" t="s">
        <v>209</v>
      </c>
      <c r="E328" s="170">
        <v>76.680000000000007</v>
      </c>
      <c r="F328" s="171"/>
      <c r="G328" s="172">
        <f>ROUND(E328*F328,2)</f>
        <v>0</v>
      </c>
      <c r="H328" s="171">
        <v>0</v>
      </c>
      <c r="I328" s="172">
        <f>ROUND(E328*H328,2)</f>
        <v>0</v>
      </c>
      <c r="J328" s="171">
        <v>300</v>
      </c>
      <c r="K328" s="172">
        <f>ROUND(E328*J328,2)</f>
        <v>23004</v>
      </c>
      <c r="L328" s="172">
        <v>15</v>
      </c>
      <c r="M328" s="172">
        <f>G328*(1+L328/100)</f>
        <v>0</v>
      </c>
      <c r="N328" s="172">
        <v>0</v>
      </c>
      <c r="O328" s="172">
        <f>ROUND(E328*N328,2)</f>
        <v>0</v>
      </c>
      <c r="P328" s="172">
        <v>0</v>
      </c>
      <c r="Q328" s="172">
        <f>ROUND(E328*P328,2)</f>
        <v>0</v>
      </c>
      <c r="R328" s="172"/>
      <c r="S328" s="172" t="s">
        <v>137</v>
      </c>
      <c r="T328" s="173" t="s">
        <v>126</v>
      </c>
      <c r="U328" s="159">
        <v>0</v>
      </c>
      <c r="V328" s="159">
        <f>ROUND(E328*U328,2)</f>
        <v>0</v>
      </c>
      <c r="W328" s="159"/>
      <c r="X328" s="150"/>
      <c r="Y328" s="150"/>
      <c r="Z328" s="150"/>
      <c r="AA328" s="150"/>
      <c r="AB328" s="150"/>
      <c r="AC328" s="150"/>
      <c r="AD328" s="150"/>
      <c r="AE328" s="150"/>
      <c r="AF328" s="150"/>
      <c r="AG328" s="150" t="s">
        <v>154</v>
      </c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 x14ac:dyDescent="0.2">
      <c r="A329" s="157"/>
      <c r="B329" s="158"/>
      <c r="C329" s="193" t="s">
        <v>461</v>
      </c>
      <c r="D329" s="189"/>
      <c r="E329" s="190"/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9"/>
      <c r="X329" s="150"/>
      <c r="Y329" s="150"/>
      <c r="Z329" s="150"/>
      <c r="AA329" s="150"/>
      <c r="AB329" s="150"/>
      <c r="AC329" s="150"/>
      <c r="AD329" s="150"/>
      <c r="AE329" s="150"/>
      <c r="AF329" s="150"/>
      <c r="AG329" s="150" t="s">
        <v>158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 x14ac:dyDescent="0.2">
      <c r="A330" s="157"/>
      <c r="B330" s="158"/>
      <c r="C330" s="193" t="s">
        <v>462</v>
      </c>
      <c r="D330" s="189"/>
      <c r="E330" s="190">
        <v>76.680000000000007</v>
      </c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  <c r="R330" s="159"/>
      <c r="S330" s="159"/>
      <c r="T330" s="159"/>
      <c r="U330" s="159"/>
      <c r="V330" s="159"/>
      <c r="W330" s="159"/>
      <c r="X330" s="150"/>
      <c r="Y330" s="150"/>
      <c r="Z330" s="150"/>
      <c r="AA330" s="150"/>
      <c r="AB330" s="150"/>
      <c r="AC330" s="150"/>
      <c r="AD330" s="150"/>
      <c r="AE330" s="150"/>
      <c r="AF330" s="150"/>
      <c r="AG330" s="150" t="s">
        <v>158</v>
      </c>
      <c r="AH330" s="150">
        <v>0</v>
      </c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">
      <c r="A331" s="167">
        <v>74</v>
      </c>
      <c r="B331" s="168" t="s">
        <v>463</v>
      </c>
      <c r="C331" s="184" t="s">
        <v>464</v>
      </c>
      <c r="D331" s="169" t="s">
        <v>152</v>
      </c>
      <c r="E331" s="170">
        <v>521.18928000000005</v>
      </c>
      <c r="F331" s="171"/>
      <c r="G331" s="172">
        <f>ROUND(E331*F331,2)</f>
        <v>0</v>
      </c>
      <c r="H331" s="171">
        <v>518</v>
      </c>
      <c r="I331" s="172">
        <f>ROUND(E331*H331,2)</f>
        <v>269976.05</v>
      </c>
      <c r="J331" s="171">
        <v>0</v>
      </c>
      <c r="K331" s="172">
        <f>ROUND(E331*J331,2)</f>
        <v>0</v>
      </c>
      <c r="L331" s="172">
        <v>15</v>
      </c>
      <c r="M331" s="172">
        <f>G331*(1+L331/100)</f>
        <v>0</v>
      </c>
      <c r="N331" s="172">
        <v>1.9429999999999999E-2</v>
      </c>
      <c r="O331" s="172">
        <f>ROUND(E331*N331,2)</f>
        <v>10.130000000000001</v>
      </c>
      <c r="P331" s="172">
        <v>0</v>
      </c>
      <c r="Q331" s="172">
        <f>ROUND(E331*P331,2)</f>
        <v>0</v>
      </c>
      <c r="R331" s="172" t="s">
        <v>263</v>
      </c>
      <c r="S331" s="172" t="s">
        <v>125</v>
      </c>
      <c r="T331" s="173" t="s">
        <v>125</v>
      </c>
      <c r="U331" s="159">
        <v>0</v>
      </c>
      <c r="V331" s="159">
        <f>ROUND(E331*U331,2)</f>
        <v>0</v>
      </c>
      <c r="W331" s="159"/>
      <c r="X331" s="150"/>
      <c r="Y331" s="150"/>
      <c r="Z331" s="150"/>
      <c r="AA331" s="150"/>
      <c r="AB331" s="150"/>
      <c r="AC331" s="150"/>
      <c r="AD331" s="150"/>
      <c r="AE331" s="150"/>
      <c r="AF331" s="150"/>
      <c r="AG331" s="150" t="s">
        <v>199</v>
      </c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1" x14ac:dyDescent="0.2">
      <c r="A332" s="157"/>
      <c r="B332" s="158"/>
      <c r="C332" s="193" t="s">
        <v>465</v>
      </c>
      <c r="D332" s="189"/>
      <c r="E332" s="190">
        <v>521.18928000000005</v>
      </c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  <c r="R332" s="159"/>
      <c r="S332" s="159"/>
      <c r="T332" s="159"/>
      <c r="U332" s="159"/>
      <c r="V332" s="159"/>
      <c r="W332" s="159"/>
      <c r="X332" s="150"/>
      <c r="Y332" s="150"/>
      <c r="Z332" s="150"/>
      <c r="AA332" s="150"/>
      <c r="AB332" s="150"/>
      <c r="AC332" s="150"/>
      <c r="AD332" s="150"/>
      <c r="AE332" s="150"/>
      <c r="AF332" s="150"/>
      <c r="AG332" s="150" t="s">
        <v>158</v>
      </c>
      <c r="AH332" s="150">
        <v>0</v>
      </c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1" x14ac:dyDescent="0.2">
      <c r="A333" s="175">
        <v>75</v>
      </c>
      <c r="B333" s="176" t="s">
        <v>466</v>
      </c>
      <c r="C333" s="185" t="s">
        <v>467</v>
      </c>
      <c r="D333" s="177" t="s">
        <v>332</v>
      </c>
      <c r="E333" s="178">
        <v>12.83188</v>
      </c>
      <c r="F333" s="179"/>
      <c r="G333" s="180">
        <f>ROUND(E333*F333,2)</f>
        <v>0</v>
      </c>
      <c r="H333" s="179">
        <v>0</v>
      </c>
      <c r="I333" s="180">
        <f>ROUND(E333*H333,2)</f>
        <v>0</v>
      </c>
      <c r="J333" s="179">
        <v>473</v>
      </c>
      <c r="K333" s="180">
        <f>ROUND(E333*J333,2)</f>
        <v>6069.48</v>
      </c>
      <c r="L333" s="180">
        <v>15</v>
      </c>
      <c r="M333" s="180">
        <f>G333*(1+L333/100)</f>
        <v>0</v>
      </c>
      <c r="N333" s="180">
        <v>0</v>
      </c>
      <c r="O333" s="180">
        <f>ROUND(E333*N333,2)</f>
        <v>0</v>
      </c>
      <c r="P333" s="180">
        <v>0</v>
      </c>
      <c r="Q333" s="180">
        <f>ROUND(E333*P333,2)</f>
        <v>0</v>
      </c>
      <c r="R333" s="180" t="s">
        <v>379</v>
      </c>
      <c r="S333" s="180" t="s">
        <v>125</v>
      </c>
      <c r="T333" s="181" t="s">
        <v>125</v>
      </c>
      <c r="U333" s="159">
        <v>1.2649999999999999</v>
      </c>
      <c r="V333" s="159">
        <f>ROUND(E333*U333,2)</f>
        <v>16.23</v>
      </c>
      <c r="W333" s="159"/>
      <c r="X333" s="150"/>
      <c r="Y333" s="150"/>
      <c r="Z333" s="150"/>
      <c r="AA333" s="150"/>
      <c r="AB333" s="150"/>
      <c r="AC333" s="150"/>
      <c r="AD333" s="150"/>
      <c r="AE333" s="150"/>
      <c r="AF333" s="150"/>
      <c r="AG333" s="150" t="s">
        <v>333</v>
      </c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x14ac:dyDescent="0.2">
      <c r="A334" s="161" t="s">
        <v>120</v>
      </c>
      <c r="B334" s="162" t="s">
        <v>86</v>
      </c>
      <c r="C334" s="183" t="s">
        <v>87</v>
      </c>
      <c r="D334" s="163"/>
      <c r="E334" s="164"/>
      <c r="F334" s="165"/>
      <c r="G334" s="165">
        <f>SUMIF(AG335:AG343,"&lt;&gt;NOR",G335:G343)</f>
        <v>0</v>
      </c>
      <c r="H334" s="165"/>
      <c r="I334" s="165">
        <f>SUM(I335:I343)</f>
        <v>7514.0199999999995</v>
      </c>
      <c r="J334" s="165"/>
      <c r="K334" s="165">
        <f>SUM(K335:K343)</f>
        <v>40289.9</v>
      </c>
      <c r="L334" s="165"/>
      <c r="M334" s="165">
        <f>SUM(M335:M343)</f>
        <v>0</v>
      </c>
      <c r="N334" s="165"/>
      <c r="O334" s="165">
        <f>SUM(O335:O343)</f>
        <v>0.09</v>
      </c>
      <c r="P334" s="165"/>
      <c r="Q334" s="165">
        <f>SUM(Q335:Q343)</f>
        <v>0</v>
      </c>
      <c r="R334" s="165"/>
      <c r="S334" s="165"/>
      <c r="T334" s="166"/>
      <c r="U334" s="160"/>
      <c r="V334" s="160">
        <f>SUM(V335:V343)</f>
        <v>129.04</v>
      </c>
      <c r="W334" s="160"/>
      <c r="AG334" t="s">
        <v>121</v>
      </c>
    </row>
    <row r="335" spans="1:60" outlineLevel="1" x14ac:dyDescent="0.2">
      <c r="A335" s="167">
        <v>76</v>
      </c>
      <c r="B335" s="168" t="s">
        <v>468</v>
      </c>
      <c r="C335" s="184" t="s">
        <v>469</v>
      </c>
      <c r="D335" s="169" t="s">
        <v>152</v>
      </c>
      <c r="E335" s="170">
        <v>14.4</v>
      </c>
      <c r="F335" s="171"/>
      <c r="G335" s="172">
        <f>ROUND(E335*F335,2)</f>
        <v>0</v>
      </c>
      <c r="H335" s="171">
        <v>22.97</v>
      </c>
      <c r="I335" s="172">
        <f>ROUND(E335*H335,2)</f>
        <v>330.77</v>
      </c>
      <c r="J335" s="171">
        <v>97.03</v>
      </c>
      <c r="K335" s="172">
        <f>ROUND(E335*J335,2)</f>
        <v>1397.23</v>
      </c>
      <c r="L335" s="172">
        <v>15</v>
      </c>
      <c r="M335" s="172">
        <f>G335*(1+L335/100)</f>
        <v>0</v>
      </c>
      <c r="N335" s="172">
        <v>2.4000000000000001E-4</v>
      </c>
      <c r="O335" s="172">
        <f>ROUND(E335*N335,2)</f>
        <v>0</v>
      </c>
      <c r="P335" s="172">
        <v>0</v>
      </c>
      <c r="Q335" s="172">
        <f>ROUND(E335*P335,2)</f>
        <v>0</v>
      </c>
      <c r="R335" s="172" t="s">
        <v>470</v>
      </c>
      <c r="S335" s="172" t="s">
        <v>125</v>
      </c>
      <c r="T335" s="173" t="s">
        <v>125</v>
      </c>
      <c r="U335" s="159">
        <v>0.28699999999999998</v>
      </c>
      <c r="V335" s="159">
        <f>ROUND(E335*U335,2)</f>
        <v>4.13</v>
      </c>
      <c r="W335" s="159"/>
      <c r="X335" s="150"/>
      <c r="Y335" s="150"/>
      <c r="Z335" s="150"/>
      <c r="AA335" s="150"/>
      <c r="AB335" s="150"/>
      <c r="AC335" s="150"/>
      <c r="AD335" s="150"/>
      <c r="AE335" s="150"/>
      <c r="AF335" s="150"/>
      <c r="AG335" s="150" t="s">
        <v>154</v>
      </c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1" x14ac:dyDescent="0.2">
      <c r="A336" s="157"/>
      <c r="B336" s="158"/>
      <c r="C336" s="193" t="s">
        <v>471</v>
      </c>
      <c r="D336" s="189"/>
      <c r="E336" s="190">
        <v>14.4</v>
      </c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9"/>
      <c r="X336" s="150"/>
      <c r="Y336" s="150"/>
      <c r="Z336" s="150"/>
      <c r="AA336" s="150"/>
      <c r="AB336" s="150"/>
      <c r="AC336" s="150"/>
      <c r="AD336" s="150"/>
      <c r="AE336" s="150"/>
      <c r="AF336" s="150"/>
      <c r="AG336" s="150" t="s">
        <v>158</v>
      </c>
      <c r="AH336" s="150">
        <v>0</v>
      </c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">
      <c r="A337" s="167">
        <v>77</v>
      </c>
      <c r="B337" s="168" t="s">
        <v>472</v>
      </c>
      <c r="C337" s="184" t="s">
        <v>473</v>
      </c>
      <c r="D337" s="169" t="s">
        <v>152</v>
      </c>
      <c r="E337" s="170">
        <v>14.4</v>
      </c>
      <c r="F337" s="171"/>
      <c r="G337" s="172">
        <f>ROUND(E337*F337,2)</f>
        <v>0</v>
      </c>
      <c r="H337" s="171">
        <v>7.8</v>
      </c>
      <c r="I337" s="172">
        <f>ROUND(E337*H337,2)</f>
        <v>112.32</v>
      </c>
      <c r="J337" s="171">
        <v>45.5</v>
      </c>
      <c r="K337" s="172">
        <f>ROUND(E337*J337,2)</f>
        <v>655.20000000000005</v>
      </c>
      <c r="L337" s="172">
        <v>15</v>
      </c>
      <c r="M337" s="172">
        <f>G337*(1+L337/100)</f>
        <v>0</v>
      </c>
      <c r="N337" s="172">
        <v>8.0000000000000007E-5</v>
      </c>
      <c r="O337" s="172">
        <f>ROUND(E337*N337,2)</f>
        <v>0</v>
      </c>
      <c r="P337" s="172">
        <v>0</v>
      </c>
      <c r="Q337" s="172">
        <f>ROUND(E337*P337,2)</f>
        <v>0</v>
      </c>
      <c r="R337" s="172" t="s">
        <v>470</v>
      </c>
      <c r="S337" s="172" t="s">
        <v>125</v>
      </c>
      <c r="T337" s="173" t="s">
        <v>125</v>
      </c>
      <c r="U337" s="159">
        <v>0.156</v>
      </c>
      <c r="V337" s="159">
        <f>ROUND(E337*U337,2)</f>
        <v>2.25</v>
      </c>
      <c r="W337" s="159"/>
      <c r="X337" s="150"/>
      <c r="Y337" s="150"/>
      <c r="Z337" s="150"/>
      <c r="AA337" s="150"/>
      <c r="AB337" s="150"/>
      <c r="AC337" s="150"/>
      <c r="AD337" s="150"/>
      <c r="AE337" s="150"/>
      <c r="AF337" s="150"/>
      <c r="AG337" s="150" t="s">
        <v>154</v>
      </c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">
      <c r="A338" s="157"/>
      <c r="B338" s="158"/>
      <c r="C338" s="193" t="s">
        <v>471</v>
      </c>
      <c r="D338" s="189"/>
      <c r="E338" s="190">
        <v>14.4</v>
      </c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  <c r="R338" s="159"/>
      <c r="S338" s="159"/>
      <c r="T338" s="159"/>
      <c r="U338" s="159"/>
      <c r="V338" s="159"/>
      <c r="W338" s="159"/>
      <c r="X338" s="150"/>
      <c r="Y338" s="150"/>
      <c r="Z338" s="150"/>
      <c r="AA338" s="150"/>
      <c r="AB338" s="150"/>
      <c r="AC338" s="150"/>
      <c r="AD338" s="150"/>
      <c r="AE338" s="150"/>
      <c r="AF338" s="150"/>
      <c r="AG338" s="150" t="s">
        <v>158</v>
      </c>
      <c r="AH338" s="150">
        <v>0</v>
      </c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ht="22.5" outlineLevel="1" x14ac:dyDescent="0.2">
      <c r="A339" s="167">
        <v>78</v>
      </c>
      <c r="B339" s="168" t="s">
        <v>474</v>
      </c>
      <c r="C339" s="184" t="s">
        <v>475</v>
      </c>
      <c r="D339" s="169" t="s">
        <v>152</v>
      </c>
      <c r="E339" s="170">
        <v>148.80000000000001</v>
      </c>
      <c r="F339" s="171"/>
      <c r="G339" s="172">
        <f>ROUND(E339*F339,2)</f>
        <v>0</v>
      </c>
      <c r="H339" s="171">
        <v>44.81</v>
      </c>
      <c r="I339" s="172">
        <f>ROUND(E339*H339,2)</f>
        <v>6667.73</v>
      </c>
      <c r="J339" s="171">
        <v>242.19</v>
      </c>
      <c r="K339" s="172">
        <f>ROUND(E339*J339,2)</f>
        <v>36037.870000000003</v>
      </c>
      <c r="L339" s="172">
        <v>15</v>
      </c>
      <c r="M339" s="172">
        <f>G339*(1+L339/100)</f>
        <v>0</v>
      </c>
      <c r="N339" s="172">
        <v>6.0999999999999997E-4</v>
      </c>
      <c r="O339" s="172">
        <f>ROUND(E339*N339,2)</f>
        <v>0.09</v>
      </c>
      <c r="P339" s="172">
        <v>0</v>
      </c>
      <c r="Q339" s="172">
        <f>ROUND(E339*P339,2)</f>
        <v>0</v>
      </c>
      <c r="R339" s="172" t="s">
        <v>476</v>
      </c>
      <c r="S339" s="172" t="s">
        <v>125</v>
      </c>
      <c r="T339" s="173" t="s">
        <v>125</v>
      </c>
      <c r="U339" s="159">
        <v>0.78100000000000003</v>
      </c>
      <c r="V339" s="159">
        <f>ROUND(E339*U339,2)</f>
        <v>116.21</v>
      </c>
      <c r="W339" s="159"/>
      <c r="X339" s="150"/>
      <c r="Y339" s="150"/>
      <c r="Z339" s="150"/>
      <c r="AA339" s="150"/>
      <c r="AB339" s="150"/>
      <c r="AC339" s="150"/>
      <c r="AD339" s="150"/>
      <c r="AE339" s="150"/>
      <c r="AF339" s="150"/>
      <c r="AG339" s="150" t="s">
        <v>477</v>
      </c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1" x14ac:dyDescent="0.2">
      <c r="A340" s="157"/>
      <c r="B340" s="158"/>
      <c r="C340" s="193" t="s">
        <v>478</v>
      </c>
      <c r="D340" s="189"/>
      <c r="E340" s="190">
        <v>43.2</v>
      </c>
      <c r="F340" s="159"/>
      <c r="G340" s="159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  <c r="R340" s="159"/>
      <c r="S340" s="159"/>
      <c r="T340" s="159"/>
      <c r="U340" s="159"/>
      <c r="V340" s="159"/>
      <c r="W340" s="159"/>
      <c r="X340" s="150"/>
      <c r="Y340" s="150"/>
      <c r="Z340" s="150"/>
      <c r="AA340" s="150"/>
      <c r="AB340" s="150"/>
      <c r="AC340" s="150"/>
      <c r="AD340" s="150"/>
      <c r="AE340" s="150"/>
      <c r="AF340" s="150"/>
      <c r="AG340" s="150" t="s">
        <v>158</v>
      </c>
      <c r="AH340" s="150">
        <v>0</v>
      </c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1" x14ac:dyDescent="0.2">
      <c r="A341" s="157"/>
      <c r="B341" s="158"/>
      <c r="C341" s="193" t="s">
        <v>479</v>
      </c>
      <c r="D341" s="189"/>
      <c r="E341" s="190">
        <v>105.6</v>
      </c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9"/>
      <c r="X341" s="150"/>
      <c r="Y341" s="150"/>
      <c r="Z341" s="150"/>
      <c r="AA341" s="150"/>
      <c r="AB341" s="150"/>
      <c r="AC341" s="150"/>
      <c r="AD341" s="150"/>
      <c r="AE341" s="150"/>
      <c r="AF341" s="150"/>
      <c r="AG341" s="150" t="s">
        <v>158</v>
      </c>
      <c r="AH341" s="150">
        <v>0</v>
      </c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1" x14ac:dyDescent="0.2">
      <c r="A342" s="167">
        <v>79</v>
      </c>
      <c r="B342" s="168" t="s">
        <v>480</v>
      </c>
      <c r="C342" s="184" t="s">
        <v>481</v>
      </c>
      <c r="D342" s="169" t="s">
        <v>152</v>
      </c>
      <c r="E342" s="170">
        <v>7.2</v>
      </c>
      <c r="F342" s="171"/>
      <c r="G342" s="172">
        <f>ROUND(E342*F342,2)</f>
        <v>0</v>
      </c>
      <c r="H342" s="171">
        <v>56</v>
      </c>
      <c r="I342" s="172">
        <f>ROUND(E342*H342,2)</f>
        <v>403.2</v>
      </c>
      <c r="J342" s="171">
        <v>305.5</v>
      </c>
      <c r="K342" s="172">
        <f>ROUND(E342*J342,2)</f>
        <v>2199.6</v>
      </c>
      <c r="L342" s="172">
        <v>15</v>
      </c>
      <c r="M342" s="172">
        <f>G342*(1+L342/100)</f>
        <v>0</v>
      </c>
      <c r="N342" s="172">
        <v>4.8000000000000001E-4</v>
      </c>
      <c r="O342" s="172">
        <f>ROUND(E342*N342,2)</f>
        <v>0</v>
      </c>
      <c r="P342" s="172">
        <v>0</v>
      </c>
      <c r="Q342" s="172">
        <f>ROUND(E342*P342,2)</f>
        <v>0</v>
      </c>
      <c r="R342" s="172" t="s">
        <v>476</v>
      </c>
      <c r="S342" s="172" t="s">
        <v>125</v>
      </c>
      <c r="T342" s="173" t="s">
        <v>125</v>
      </c>
      <c r="U342" s="159">
        <v>0.89600000000000002</v>
      </c>
      <c r="V342" s="159">
        <f>ROUND(E342*U342,2)</f>
        <v>6.45</v>
      </c>
      <c r="W342" s="159"/>
      <c r="X342" s="150"/>
      <c r="Y342" s="150"/>
      <c r="Z342" s="150"/>
      <c r="AA342" s="150"/>
      <c r="AB342" s="150"/>
      <c r="AC342" s="150"/>
      <c r="AD342" s="150"/>
      <c r="AE342" s="150"/>
      <c r="AF342" s="150"/>
      <c r="AG342" s="150" t="s">
        <v>477</v>
      </c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1" x14ac:dyDescent="0.2">
      <c r="A343" s="157"/>
      <c r="B343" s="158"/>
      <c r="C343" s="193" t="s">
        <v>482</v>
      </c>
      <c r="D343" s="189"/>
      <c r="E343" s="190">
        <v>7.2</v>
      </c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9"/>
      <c r="X343" s="150"/>
      <c r="Y343" s="150"/>
      <c r="Z343" s="150"/>
      <c r="AA343" s="150"/>
      <c r="AB343" s="150"/>
      <c r="AC343" s="150"/>
      <c r="AD343" s="150"/>
      <c r="AE343" s="150"/>
      <c r="AF343" s="150"/>
      <c r="AG343" s="150" t="s">
        <v>158</v>
      </c>
      <c r="AH343" s="150">
        <v>0</v>
      </c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x14ac:dyDescent="0.2">
      <c r="A344" s="161" t="s">
        <v>120</v>
      </c>
      <c r="B344" s="162" t="s">
        <v>88</v>
      </c>
      <c r="C344" s="183" t="s">
        <v>89</v>
      </c>
      <c r="D344" s="163"/>
      <c r="E344" s="164"/>
      <c r="F344" s="165"/>
      <c r="G344" s="165">
        <f>SUMIF(AG345:AG380,"&lt;&gt;NOR",G345:G380)</f>
        <v>0</v>
      </c>
      <c r="H344" s="165"/>
      <c r="I344" s="165">
        <f>SUM(I345:I380)</f>
        <v>42912.13</v>
      </c>
      <c r="J344" s="165"/>
      <c r="K344" s="165">
        <f>SUM(K345:K380)</f>
        <v>371328.58</v>
      </c>
      <c r="L344" s="165"/>
      <c r="M344" s="165">
        <f>SUM(M345:M380)</f>
        <v>0</v>
      </c>
      <c r="N344" s="165"/>
      <c r="O344" s="165">
        <f>SUM(O345:O380)</f>
        <v>1.42</v>
      </c>
      <c r="P344" s="165"/>
      <c r="Q344" s="165">
        <f>SUM(Q345:Q380)</f>
        <v>0</v>
      </c>
      <c r="R344" s="165"/>
      <c r="S344" s="165"/>
      <c r="T344" s="166"/>
      <c r="U344" s="160"/>
      <c r="V344" s="160">
        <f>SUM(V345:V380)</f>
        <v>1051.75</v>
      </c>
      <c r="W344" s="160"/>
      <c r="AG344" t="s">
        <v>121</v>
      </c>
    </row>
    <row r="345" spans="1:60" outlineLevel="1" x14ac:dyDescent="0.2">
      <c r="A345" s="167">
        <v>80</v>
      </c>
      <c r="B345" s="168" t="s">
        <v>483</v>
      </c>
      <c r="C345" s="184" t="s">
        <v>484</v>
      </c>
      <c r="D345" s="169" t="s">
        <v>152</v>
      </c>
      <c r="E345" s="170">
        <v>630.43799999999999</v>
      </c>
      <c r="F345" s="171"/>
      <c r="G345" s="172">
        <f>ROUND(E345*F345,2)</f>
        <v>0</v>
      </c>
      <c r="H345" s="171">
        <v>2.3199999999999998</v>
      </c>
      <c r="I345" s="172">
        <f>ROUND(E345*H345,2)</f>
        <v>1462.62</v>
      </c>
      <c r="J345" s="171">
        <v>11.58</v>
      </c>
      <c r="K345" s="172">
        <f>ROUND(E345*J345,2)</f>
        <v>7300.47</v>
      </c>
      <c r="L345" s="172">
        <v>15</v>
      </c>
      <c r="M345" s="172">
        <f>G345*(1+L345/100)</f>
        <v>0</v>
      </c>
      <c r="N345" s="172">
        <v>5.0000000000000002E-5</v>
      </c>
      <c r="O345" s="172">
        <f>ROUND(E345*N345,2)</f>
        <v>0.03</v>
      </c>
      <c r="P345" s="172">
        <v>0</v>
      </c>
      <c r="Q345" s="172">
        <f>ROUND(E345*P345,2)</f>
        <v>0</v>
      </c>
      <c r="R345" s="172" t="s">
        <v>485</v>
      </c>
      <c r="S345" s="172" t="s">
        <v>125</v>
      </c>
      <c r="T345" s="173" t="s">
        <v>125</v>
      </c>
      <c r="U345" s="159">
        <v>3.2480000000000002E-2</v>
      </c>
      <c r="V345" s="159">
        <f>ROUND(E345*U345,2)</f>
        <v>20.48</v>
      </c>
      <c r="W345" s="159"/>
      <c r="X345" s="150"/>
      <c r="Y345" s="150"/>
      <c r="Z345" s="150"/>
      <c r="AA345" s="150"/>
      <c r="AB345" s="150"/>
      <c r="AC345" s="150"/>
      <c r="AD345" s="150"/>
      <c r="AE345" s="150"/>
      <c r="AF345" s="150"/>
      <c r="AG345" s="150" t="s">
        <v>154</v>
      </c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outlineLevel="1" x14ac:dyDescent="0.2">
      <c r="A346" s="157"/>
      <c r="B346" s="158"/>
      <c r="C346" s="193" t="s">
        <v>486</v>
      </c>
      <c r="D346" s="189"/>
      <c r="E346" s="190">
        <v>92.52</v>
      </c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  <c r="R346" s="159"/>
      <c r="S346" s="159"/>
      <c r="T346" s="159"/>
      <c r="U346" s="159"/>
      <c r="V346" s="159"/>
      <c r="W346" s="159"/>
      <c r="X346" s="150"/>
      <c r="Y346" s="150"/>
      <c r="Z346" s="150"/>
      <c r="AA346" s="150"/>
      <c r="AB346" s="150"/>
      <c r="AC346" s="150"/>
      <c r="AD346" s="150"/>
      <c r="AE346" s="150"/>
      <c r="AF346" s="150"/>
      <c r="AG346" s="150" t="s">
        <v>158</v>
      </c>
      <c r="AH346" s="150">
        <v>0</v>
      </c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outlineLevel="1" x14ac:dyDescent="0.2">
      <c r="A347" s="157"/>
      <c r="B347" s="158"/>
      <c r="C347" s="193" t="s">
        <v>487</v>
      </c>
      <c r="D347" s="189"/>
      <c r="E347" s="190"/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9"/>
      <c r="X347" s="150"/>
      <c r="Y347" s="150"/>
      <c r="Z347" s="150"/>
      <c r="AA347" s="150"/>
      <c r="AB347" s="150"/>
      <c r="AC347" s="150"/>
      <c r="AD347" s="150"/>
      <c r="AE347" s="150"/>
      <c r="AF347" s="150"/>
      <c r="AG347" s="150" t="s">
        <v>158</v>
      </c>
      <c r="AH347" s="150">
        <v>0</v>
      </c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1" x14ac:dyDescent="0.2">
      <c r="A348" s="157"/>
      <c r="B348" s="158"/>
      <c r="C348" s="193" t="s">
        <v>488</v>
      </c>
      <c r="D348" s="189"/>
      <c r="E348" s="190">
        <v>6.5339999999999998</v>
      </c>
      <c r="F348" s="159"/>
      <c r="G348" s="159"/>
      <c r="H348" s="159"/>
      <c r="I348" s="159"/>
      <c r="J348" s="159"/>
      <c r="K348" s="159"/>
      <c r="L348" s="159"/>
      <c r="M348" s="159"/>
      <c r="N348" s="159"/>
      <c r="O348" s="159"/>
      <c r="P348" s="159"/>
      <c r="Q348" s="159"/>
      <c r="R348" s="159"/>
      <c r="S348" s="159"/>
      <c r="T348" s="159"/>
      <c r="U348" s="159"/>
      <c r="V348" s="159"/>
      <c r="W348" s="159"/>
      <c r="X348" s="150"/>
      <c r="Y348" s="150"/>
      <c r="Z348" s="150"/>
      <c r="AA348" s="150"/>
      <c r="AB348" s="150"/>
      <c r="AC348" s="150"/>
      <c r="AD348" s="150"/>
      <c r="AE348" s="150"/>
      <c r="AF348" s="150"/>
      <c r="AG348" s="150" t="s">
        <v>158</v>
      </c>
      <c r="AH348" s="150">
        <v>0</v>
      </c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">
      <c r="A349" s="157"/>
      <c r="B349" s="158"/>
      <c r="C349" s="193" t="s">
        <v>489</v>
      </c>
      <c r="D349" s="189"/>
      <c r="E349" s="190">
        <v>6.5339999999999998</v>
      </c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  <c r="R349" s="159"/>
      <c r="S349" s="159"/>
      <c r="T349" s="159"/>
      <c r="U349" s="159"/>
      <c r="V349" s="159"/>
      <c r="W349" s="159"/>
      <c r="X349" s="150"/>
      <c r="Y349" s="150"/>
      <c r="Z349" s="150"/>
      <c r="AA349" s="150"/>
      <c r="AB349" s="150"/>
      <c r="AC349" s="150"/>
      <c r="AD349" s="150"/>
      <c r="AE349" s="150"/>
      <c r="AF349" s="150"/>
      <c r="AG349" s="150" t="s">
        <v>158</v>
      </c>
      <c r="AH349" s="150">
        <v>0</v>
      </c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1" x14ac:dyDescent="0.2">
      <c r="A350" s="157"/>
      <c r="B350" s="158"/>
      <c r="C350" s="193" t="s">
        <v>490</v>
      </c>
      <c r="D350" s="189"/>
      <c r="E350" s="190">
        <v>3.1680000000000001</v>
      </c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  <c r="R350" s="159"/>
      <c r="S350" s="159"/>
      <c r="T350" s="159"/>
      <c r="U350" s="159"/>
      <c r="V350" s="159"/>
      <c r="W350" s="159"/>
      <c r="X350" s="150"/>
      <c r="Y350" s="150"/>
      <c r="Z350" s="150"/>
      <c r="AA350" s="150"/>
      <c r="AB350" s="150"/>
      <c r="AC350" s="150"/>
      <c r="AD350" s="150"/>
      <c r="AE350" s="150"/>
      <c r="AF350" s="150"/>
      <c r="AG350" s="150" t="s">
        <v>158</v>
      </c>
      <c r="AH350" s="150">
        <v>0</v>
      </c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outlineLevel="1" x14ac:dyDescent="0.2">
      <c r="A351" s="157"/>
      <c r="B351" s="158"/>
      <c r="C351" s="193" t="s">
        <v>491</v>
      </c>
      <c r="D351" s="189"/>
      <c r="E351" s="190"/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9"/>
      <c r="X351" s="150"/>
      <c r="Y351" s="150"/>
      <c r="Z351" s="150"/>
      <c r="AA351" s="150"/>
      <c r="AB351" s="150"/>
      <c r="AC351" s="150"/>
      <c r="AD351" s="150"/>
      <c r="AE351" s="150"/>
      <c r="AF351" s="150"/>
      <c r="AG351" s="150" t="s">
        <v>158</v>
      </c>
      <c r="AH351" s="150">
        <v>0</v>
      </c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1" x14ac:dyDescent="0.2">
      <c r="A352" s="157"/>
      <c r="B352" s="158"/>
      <c r="C352" s="193" t="s">
        <v>492</v>
      </c>
      <c r="D352" s="189"/>
      <c r="E352" s="190">
        <v>88.902000000000001</v>
      </c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59"/>
      <c r="V352" s="159"/>
      <c r="W352" s="159"/>
      <c r="X352" s="150"/>
      <c r="Y352" s="150"/>
      <c r="Z352" s="150"/>
      <c r="AA352" s="150"/>
      <c r="AB352" s="150"/>
      <c r="AC352" s="150"/>
      <c r="AD352" s="150"/>
      <c r="AE352" s="150"/>
      <c r="AF352" s="150"/>
      <c r="AG352" s="150" t="s">
        <v>158</v>
      </c>
      <c r="AH352" s="150">
        <v>0</v>
      </c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1" x14ac:dyDescent="0.2">
      <c r="A353" s="157"/>
      <c r="B353" s="158"/>
      <c r="C353" s="193" t="s">
        <v>493</v>
      </c>
      <c r="D353" s="189"/>
      <c r="E353" s="190">
        <v>94.691999999999993</v>
      </c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  <c r="R353" s="159"/>
      <c r="S353" s="159"/>
      <c r="T353" s="159"/>
      <c r="U353" s="159"/>
      <c r="V353" s="159"/>
      <c r="W353" s="159"/>
      <c r="X353" s="150"/>
      <c r="Y353" s="150"/>
      <c r="Z353" s="150"/>
      <c r="AA353" s="150"/>
      <c r="AB353" s="150"/>
      <c r="AC353" s="150"/>
      <c r="AD353" s="150"/>
      <c r="AE353" s="150"/>
      <c r="AF353" s="150"/>
      <c r="AG353" s="150" t="s">
        <v>158</v>
      </c>
      <c r="AH353" s="150">
        <v>0</v>
      </c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1" x14ac:dyDescent="0.2">
      <c r="A354" s="157"/>
      <c r="B354" s="158"/>
      <c r="C354" s="193" t="s">
        <v>494</v>
      </c>
      <c r="D354" s="189"/>
      <c r="E354" s="190">
        <v>88.902000000000001</v>
      </c>
      <c r="F354" s="159"/>
      <c r="G354" s="159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  <c r="R354" s="159"/>
      <c r="S354" s="159"/>
      <c r="T354" s="159"/>
      <c r="U354" s="159"/>
      <c r="V354" s="159"/>
      <c r="W354" s="159"/>
      <c r="X354" s="150"/>
      <c r="Y354" s="150"/>
      <c r="Z354" s="150"/>
      <c r="AA354" s="150"/>
      <c r="AB354" s="150"/>
      <c r="AC354" s="150"/>
      <c r="AD354" s="150"/>
      <c r="AE354" s="150"/>
      <c r="AF354" s="150"/>
      <c r="AG354" s="150" t="s">
        <v>158</v>
      </c>
      <c r="AH354" s="150">
        <v>0</v>
      </c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1" x14ac:dyDescent="0.2">
      <c r="A355" s="157"/>
      <c r="B355" s="158"/>
      <c r="C355" s="193" t="s">
        <v>495</v>
      </c>
      <c r="D355" s="189"/>
      <c r="E355" s="190">
        <v>88.902000000000001</v>
      </c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9"/>
      <c r="X355" s="150"/>
      <c r="Y355" s="150"/>
      <c r="Z355" s="150"/>
      <c r="AA355" s="150"/>
      <c r="AB355" s="150"/>
      <c r="AC355" s="150"/>
      <c r="AD355" s="150"/>
      <c r="AE355" s="150"/>
      <c r="AF355" s="150"/>
      <c r="AG355" s="150" t="s">
        <v>158</v>
      </c>
      <c r="AH355" s="150">
        <v>0</v>
      </c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outlineLevel="1" x14ac:dyDescent="0.2">
      <c r="A356" s="157"/>
      <c r="B356" s="158"/>
      <c r="C356" s="193" t="s">
        <v>496</v>
      </c>
      <c r="D356" s="189"/>
      <c r="E356" s="190">
        <v>72.323999999999998</v>
      </c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  <c r="R356" s="159"/>
      <c r="S356" s="159"/>
      <c r="T356" s="159"/>
      <c r="U356" s="159"/>
      <c r="V356" s="159"/>
      <c r="W356" s="159"/>
      <c r="X356" s="150"/>
      <c r="Y356" s="150"/>
      <c r="Z356" s="150"/>
      <c r="AA356" s="150"/>
      <c r="AB356" s="150"/>
      <c r="AC356" s="150"/>
      <c r="AD356" s="150"/>
      <c r="AE356" s="150"/>
      <c r="AF356" s="150"/>
      <c r="AG356" s="150" t="s">
        <v>158</v>
      </c>
      <c r="AH356" s="150">
        <v>0</v>
      </c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">
      <c r="A357" s="157"/>
      <c r="B357" s="158"/>
      <c r="C357" s="193" t="s">
        <v>497</v>
      </c>
      <c r="D357" s="189"/>
      <c r="E357" s="190">
        <v>87.96</v>
      </c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  <c r="R357" s="159"/>
      <c r="S357" s="159"/>
      <c r="T357" s="159"/>
      <c r="U357" s="159"/>
      <c r="V357" s="159"/>
      <c r="W357" s="159"/>
      <c r="X357" s="150"/>
      <c r="Y357" s="150"/>
      <c r="Z357" s="150"/>
      <c r="AA357" s="150"/>
      <c r="AB357" s="150"/>
      <c r="AC357" s="150"/>
      <c r="AD357" s="150"/>
      <c r="AE357" s="150"/>
      <c r="AF357" s="150"/>
      <c r="AG357" s="150" t="s">
        <v>158</v>
      </c>
      <c r="AH357" s="150">
        <v>0</v>
      </c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">
      <c r="A358" s="167">
        <v>81</v>
      </c>
      <c r="B358" s="168" t="s">
        <v>498</v>
      </c>
      <c r="C358" s="184" t="s">
        <v>499</v>
      </c>
      <c r="D358" s="169" t="s">
        <v>152</v>
      </c>
      <c r="E358" s="170">
        <v>630.43799999999999</v>
      </c>
      <c r="F358" s="171"/>
      <c r="G358" s="172">
        <f>ROUND(E358*F358,2)</f>
        <v>0</v>
      </c>
      <c r="H358" s="171">
        <v>14.52</v>
      </c>
      <c r="I358" s="172">
        <f>ROUND(E358*H358,2)</f>
        <v>9153.9599999999991</v>
      </c>
      <c r="J358" s="171">
        <v>36.380000000000003</v>
      </c>
      <c r="K358" s="172">
        <f>ROUND(E358*J358,2)</f>
        <v>22935.33</v>
      </c>
      <c r="L358" s="172">
        <v>15</v>
      </c>
      <c r="M358" s="172">
        <f>G358*(1+L358/100)</f>
        <v>0</v>
      </c>
      <c r="N358" s="172">
        <v>2.9999999999999997E-4</v>
      </c>
      <c r="O358" s="172">
        <f>ROUND(E358*N358,2)</f>
        <v>0.19</v>
      </c>
      <c r="P358" s="172">
        <v>0</v>
      </c>
      <c r="Q358" s="172">
        <f>ROUND(E358*P358,2)</f>
        <v>0</v>
      </c>
      <c r="R358" s="172" t="s">
        <v>485</v>
      </c>
      <c r="S358" s="172" t="s">
        <v>125</v>
      </c>
      <c r="T358" s="173" t="s">
        <v>125</v>
      </c>
      <c r="U358" s="159">
        <v>0.10191</v>
      </c>
      <c r="V358" s="159">
        <f>ROUND(E358*U358,2)</f>
        <v>64.25</v>
      </c>
      <c r="W358" s="159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 t="s">
        <v>154</v>
      </c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1" x14ac:dyDescent="0.2">
      <c r="A359" s="157"/>
      <c r="B359" s="158"/>
      <c r="C359" s="193" t="s">
        <v>486</v>
      </c>
      <c r="D359" s="189"/>
      <c r="E359" s="190">
        <v>92.52</v>
      </c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  <c r="R359" s="159"/>
      <c r="S359" s="159"/>
      <c r="T359" s="159"/>
      <c r="U359" s="159"/>
      <c r="V359" s="159"/>
      <c r="W359" s="159"/>
      <c r="X359" s="150"/>
      <c r="Y359" s="150"/>
      <c r="Z359" s="150"/>
      <c r="AA359" s="150"/>
      <c r="AB359" s="150"/>
      <c r="AC359" s="150"/>
      <c r="AD359" s="150"/>
      <c r="AE359" s="150"/>
      <c r="AF359" s="150"/>
      <c r="AG359" s="150" t="s">
        <v>158</v>
      </c>
      <c r="AH359" s="150">
        <v>0</v>
      </c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">
      <c r="A360" s="157"/>
      <c r="B360" s="158"/>
      <c r="C360" s="193" t="s">
        <v>487</v>
      </c>
      <c r="D360" s="189"/>
      <c r="E360" s="190"/>
      <c r="F360" s="159"/>
      <c r="G360" s="159"/>
      <c r="H360" s="159"/>
      <c r="I360" s="159"/>
      <c r="J360" s="159"/>
      <c r="K360" s="159"/>
      <c r="L360" s="159"/>
      <c r="M360" s="159"/>
      <c r="N360" s="159"/>
      <c r="O360" s="159"/>
      <c r="P360" s="159"/>
      <c r="Q360" s="159"/>
      <c r="R360" s="159"/>
      <c r="S360" s="159"/>
      <c r="T360" s="159"/>
      <c r="U360" s="159"/>
      <c r="V360" s="159"/>
      <c r="W360" s="159"/>
      <c r="X360" s="150"/>
      <c r="Y360" s="150"/>
      <c r="Z360" s="150"/>
      <c r="AA360" s="150"/>
      <c r="AB360" s="150"/>
      <c r="AC360" s="150"/>
      <c r="AD360" s="150"/>
      <c r="AE360" s="150"/>
      <c r="AF360" s="150"/>
      <c r="AG360" s="150" t="s">
        <v>158</v>
      </c>
      <c r="AH360" s="150">
        <v>0</v>
      </c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">
      <c r="A361" s="157"/>
      <c r="B361" s="158"/>
      <c r="C361" s="193" t="s">
        <v>488</v>
      </c>
      <c r="D361" s="189"/>
      <c r="E361" s="190">
        <v>6.5339999999999998</v>
      </c>
      <c r="F361" s="159"/>
      <c r="G361" s="159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  <c r="R361" s="159"/>
      <c r="S361" s="159"/>
      <c r="T361" s="159"/>
      <c r="U361" s="159"/>
      <c r="V361" s="159"/>
      <c r="W361" s="159"/>
      <c r="X361" s="150"/>
      <c r="Y361" s="150"/>
      <c r="Z361" s="150"/>
      <c r="AA361" s="150"/>
      <c r="AB361" s="150"/>
      <c r="AC361" s="150"/>
      <c r="AD361" s="150"/>
      <c r="AE361" s="150"/>
      <c r="AF361" s="150"/>
      <c r="AG361" s="150" t="s">
        <v>158</v>
      </c>
      <c r="AH361" s="150">
        <v>0</v>
      </c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1" x14ac:dyDescent="0.2">
      <c r="A362" s="157"/>
      <c r="B362" s="158"/>
      <c r="C362" s="193" t="s">
        <v>489</v>
      </c>
      <c r="D362" s="189"/>
      <c r="E362" s="190">
        <v>6.5339999999999998</v>
      </c>
      <c r="F362" s="159"/>
      <c r="G362" s="159"/>
      <c r="H362" s="159"/>
      <c r="I362" s="159"/>
      <c r="J362" s="159"/>
      <c r="K362" s="159"/>
      <c r="L362" s="159"/>
      <c r="M362" s="159"/>
      <c r="N362" s="159"/>
      <c r="O362" s="159"/>
      <c r="P362" s="159"/>
      <c r="Q362" s="159"/>
      <c r="R362" s="159"/>
      <c r="S362" s="159"/>
      <c r="T362" s="159"/>
      <c r="U362" s="159"/>
      <c r="V362" s="159"/>
      <c r="W362" s="159"/>
      <c r="X362" s="150"/>
      <c r="Y362" s="150"/>
      <c r="Z362" s="150"/>
      <c r="AA362" s="150"/>
      <c r="AB362" s="150"/>
      <c r="AC362" s="150"/>
      <c r="AD362" s="150"/>
      <c r="AE362" s="150"/>
      <c r="AF362" s="150"/>
      <c r="AG362" s="150" t="s">
        <v>158</v>
      </c>
      <c r="AH362" s="150">
        <v>0</v>
      </c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1" x14ac:dyDescent="0.2">
      <c r="A363" s="157"/>
      <c r="B363" s="158"/>
      <c r="C363" s="193" t="s">
        <v>490</v>
      </c>
      <c r="D363" s="189"/>
      <c r="E363" s="190">
        <v>3.1680000000000001</v>
      </c>
      <c r="F363" s="159"/>
      <c r="G363" s="159"/>
      <c r="H363" s="159"/>
      <c r="I363" s="159"/>
      <c r="J363" s="159"/>
      <c r="K363" s="159"/>
      <c r="L363" s="159"/>
      <c r="M363" s="159"/>
      <c r="N363" s="159"/>
      <c r="O363" s="159"/>
      <c r="P363" s="159"/>
      <c r="Q363" s="159"/>
      <c r="R363" s="159"/>
      <c r="S363" s="159"/>
      <c r="T363" s="159"/>
      <c r="U363" s="159"/>
      <c r="V363" s="159"/>
      <c r="W363" s="159"/>
      <c r="X363" s="150"/>
      <c r="Y363" s="150"/>
      <c r="Z363" s="150"/>
      <c r="AA363" s="150"/>
      <c r="AB363" s="150"/>
      <c r="AC363" s="150"/>
      <c r="AD363" s="150"/>
      <c r="AE363" s="150"/>
      <c r="AF363" s="150"/>
      <c r="AG363" s="150" t="s">
        <v>158</v>
      </c>
      <c r="AH363" s="150">
        <v>0</v>
      </c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1" x14ac:dyDescent="0.2">
      <c r="A364" s="157"/>
      <c r="B364" s="158"/>
      <c r="C364" s="193" t="s">
        <v>491</v>
      </c>
      <c r="D364" s="189"/>
      <c r="E364" s="190"/>
      <c r="F364" s="159"/>
      <c r="G364" s="159"/>
      <c r="H364" s="159"/>
      <c r="I364" s="159"/>
      <c r="J364" s="159"/>
      <c r="K364" s="159"/>
      <c r="L364" s="159"/>
      <c r="M364" s="159"/>
      <c r="N364" s="159"/>
      <c r="O364" s="159"/>
      <c r="P364" s="159"/>
      <c r="Q364" s="159"/>
      <c r="R364" s="159"/>
      <c r="S364" s="159"/>
      <c r="T364" s="159"/>
      <c r="U364" s="159"/>
      <c r="V364" s="159"/>
      <c r="W364" s="159"/>
      <c r="X364" s="150"/>
      <c r="Y364" s="150"/>
      <c r="Z364" s="150"/>
      <c r="AA364" s="150"/>
      <c r="AB364" s="150"/>
      <c r="AC364" s="150"/>
      <c r="AD364" s="150"/>
      <c r="AE364" s="150"/>
      <c r="AF364" s="150"/>
      <c r="AG364" s="150" t="s">
        <v>158</v>
      </c>
      <c r="AH364" s="150">
        <v>0</v>
      </c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">
      <c r="A365" s="157"/>
      <c r="B365" s="158"/>
      <c r="C365" s="193" t="s">
        <v>492</v>
      </c>
      <c r="D365" s="189"/>
      <c r="E365" s="190">
        <v>88.902000000000001</v>
      </c>
      <c r="F365" s="159"/>
      <c r="G365" s="159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  <c r="R365" s="159"/>
      <c r="S365" s="159"/>
      <c r="T365" s="159"/>
      <c r="U365" s="159"/>
      <c r="V365" s="159"/>
      <c r="W365" s="159"/>
      <c r="X365" s="150"/>
      <c r="Y365" s="150"/>
      <c r="Z365" s="150"/>
      <c r="AA365" s="150"/>
      <c r="AB365" s="150"/>
      <c r="AC365" s="150"/>
      <c r="AD365" s="150"/>
      <c r="AE365" s="150"/>
      <c r="AF365" s="150"/>
      <c r="AG365" s="150" t="s">
        <v>158</v>
      </c>
      <c r="AH365" s="150">
        <v>0</v>
      </c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1" x14ac:dyDescent="0.2">
      <c r="A366" s="157"/>
      <c r="B366" s="158"/>
      <c r="C366" s="193" t="s">
        <v>493</v>
      </c>
      <c r="D366" s="189"/>
      <c r="E366" s="190">
        <v>94.691999999999993</v>
      </c>
      <c r="F366" s="159"/>
      <c r="G366" s="159"/>
      <c r="H366" s="159"/>
      <c r="I366" s="159"/>
      <c r="J366" s="159"/>
      <c r="K366" s="159"/>
      <c r="L366" s="159"/>
      <c r="M366" s="159"/>
      <c r="N366" s="159"/>
      <c r="O366" s="159"/>
      <c r="P366" s="159"/>
      <c r="Q366" s="159"/>
      <c r="R366" s="159"/>
      <c r="S366" s="159"/>
      <c r="T366" s="159"/>
      <c r="U366" s="159"/>
      <c r="V366" s="159"/>
      <c r="W366" s="159"/>
      <c r="X366" s="150"/>
      <c r="Y366" s="150"/>
      <c r="Z366" s="150"/>
      <c r="AA366" s="150"/>
      <c r="AB366" s="150"/>
      <c r="AC366" s="150"/>
      <c r="AD366" s="150"/>
      <c r="AE366" s="150"/>
      <c r="AF366" s="150"/>
      <c r="AG366" s="150" t="s">
        <v>158</v>
      </c>
      <c r="AH366" s="150">
        <v>0</v>
      </c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1" x14ac:dyDescent="0.2">
      <c r="A367" s="157"/>
      <c r="B367" s="158"/>
      <c r="C367" s="193" t="s">
        <v>494</v>
      </c>
      <c r="D367" s="189"/>
      <c r="E367" s="190">
        <v>88.902000000000001</v>
      </c>
      <c r="F367" s="159"/>
      <c r="G367" s="159"/>
      <c r="H367" s="159"/>
      <c r="I367" s="159"/>
      <c r="J367" s="159"/>
      <c r="K367" s="159"/>
      <c r="L367" s="159"/>
      <c r="M367" s="159"/>
      <c r="N367" s="159"/>
      <c r="O367" s="159"/>
      <c r="P367" s="159"/>
      <c r="Q367" s="159"/>
      <c r="R367" s="159"/>
      <c r="S367" s="159"/>
      <c r="T367" s="159"/>
      <c r="U367" s="159"/>
      <c r="V367" s="159"/>
      <c r="W367" s="159"/>
      <c r="X367" s="150"/>
      <c r="Y367" s="150"/>
      <c r="Z367" s="150"/>
      <c r="AA367" s="150"/>
      <c r="AB367" s="150"/>
      <c r="AC367" s="150"/>
      <c r="AD367" s="150"/>
      <c r="AE367" s="150"/>
      <c r="AF367" s="150"/>
      <c r="AG367" s="150" t="s">
        <v>158</v>
      </c>
      <c r="AH367" s="150">
        <v>0</v>
      </c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1" x14ac:dyDescent="0.2">
      <c r="A368" s="157"/>
      <c r="B368" s="158"/>
      <c r="C368" s="193" t="s">
        <v>495</v>
      </c>
      <c r="D368" s="189"/>
      <c r="E368" s="190">
        <v>88.902000000000001</v>
      </c>
      <c r="F368" s="159"/>
      <c r="G368" s="159"/>
      <c r="H368" s="159"/>
      <c r="I368" s="159"/>
      <c r="J368" s="159"/>
      <c r="K368" s="159"/>
      <c r="L368" s="159"/>
      <c r="M368" s="159"/>
      <c r="N368" s="159"/>
      <c r="O368" s="159"/>
      <c r="P368" s="159"/>
      <c r="Q368" s="159"/>
      <c r="R368" s="159"/>
      <c r="S368" s="159"/>
      <c r="T368" s="159"/>
      <c r="U368" s="159"/>
      <c r="V368" s="159"/>
      <c r="W368" s="159"/>
      <c r="X368" s="150"/>
      <c r="Y368" s="150"/>
      <c r="Z368" s="150"/>
      <c r="AA368" s="150"/>
      <c r="AB368" s="150"/>
      <c r="AC368" s="150"/>
      <c r="AD368" s="150"/>
      <c r="AE368" s="150"/>
      <c r="AF368" s="150"/>
      <c r="AG368" s="150" t="s">
        <v>158</v>
      </c>
      <c r="AH368" s="150">
        <v>0</v>
      </c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1" x14ac:dyDescent="0.2">
      <c r="A369" s="157"/>
      <c r="B369" s="158"/>
      <c r="C369" s="193" t="s">
        <v>496</v>
      </c>
      <c r="D369" s="189"/>
      <c r="E369" s="190">
        <v>72.323999999999998</v>
      </c>
      <c r="F369" s="159"/>
      <c r="G369" s="159"/>
      <c r="H369" s="159"/>
      <c r="I369" s="159"/>
      <c r="J369" s="159"/>
      <c r="K369" s="159"/>
      <c r="L369" s="159"/>
      <c r="M369" s="159"/>
      <c r="N369" s="159"/>
      <c r="O369" s="159"/>
      <c r="P369" s="159"/>
      <c r="Q369" s="159"/>
      <c r="R369" s="159"/>
      <c r="S369" s="159"/>
      <c r="T369" s="159"/>
      <c r="U369" s="159"/>
      <c r="V369" s="159"/>
      <c r="W369" s="159"/>
      <c r="X369" s="150"/>
      <c r="Y369" s="150"/>
      <c r="Z369" s="150"/>
      <c r="AA369" s="150"/>
      <c r="AB369" s="150"/>
      <c r="AC369" s="150"/>
      <c r="AD369" s="150"/>
      <c r="AE369" s="150"/>
      <c r="AF369" s="150"/>
      <c r="AG369" s="150" t="s">
        <v>158</v>
      </c>
      <c r="AH369" s="150">
        <v>0</v>
      </c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1" x14ac:dyDescent="0.2">
      <c r="A370" s="157"/>
      <c r="B370" s="158"/>
      <c r="C370" s="193" t="s">
        <v>497</v>
      </c>
      <c r="D370" s="189"/>
      <c r="E370" s="190">
        <v>87.96</v>
      </c>
      <c r="F370" s="159"/>
      <c r="G370" s="159"/>
      <c r="H370" s="159"/>
      <c r="I370" s="159"/>
      <c r="J370" s="159"/>
      <c r="K370" s="159"/>
      <c r="L370" s="159"/>
      <c r="M370" s="159"/>
      <c r="N370" s="159"/>
      <c r="O370" s="159"/>
      <c r="P370" s="159"/>
      <c r="Q370" s="159"/>
      <c r="R370" s="159"/>
      <c r="S370" s="159"/>
      <c r="T370" s="159"/>
      <c r="U370" s="159"/>
      <c r="V370" s="159"/>
      <c r="W370" s="159"/>
      <c r="X370" s="150"/>
      <c r="Y370" s="150"/>
      <c r="Z370" s="150"/>
      <c r="AA370" s="150"/>
      <c r="AB370" s="150"/>
      <c r="AC370" s="150"/>
      <c r="AD370" s="150"/>
      <c r="AE370" s="150"/>
      <c r="AF370" s="150"/>
      <c r="AG370" s="150" t="s">
        <v>158</v>
      </c>
      <c r="AH370" s="150">
        <v>0</v>
      </c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">
      <c r="A371" s="167">
        <v>82</v>
      </c>
      <c r="B371" s="168" t="s">
        <v>500</v>
      </c>
      <c r="C371" s="184" t="s">
        <v>501</v>
      </c>
      <c r="D371" s="169" t="s">
        <v>152</v>
      </c>
      <c r="E371" s="170">
        <v>4626.8689999999997</v>
      </c>
      <c r="F371" s="171"/>
      <c r="G371" s="172">
        <f>ROUND(E371*F371,2)</f>
        <v>0</v>
      </c>
      <c r="H371" s="171">
        <v>6.98</v>
      </c>
      <c r="I371" s="172">
        <f>ROUND(E371*H371,2)</f>
        <v>32295.55</v>
      </c>
      <c r="J371" s="171">
        <v>73.72</v>
      </c>
      <c r="K371" s="172">
        <f>ROUND(E371*J371,2)</f>
        <v>341092.78</v>
      </c>
      <c r="L371" s="172">
        <v>15</v>
      </c>
      <c r="M371" s="172">
        <f>G371*(1+L371/100)</f>
        <v>0</v>
      </c>
      <c r="N371" s="172">
        <v>2.5999999999999998E-4</v>
      </c>
      <c r="O371" s="172">
        <f>ROUND(E371*N371,2)</f>
        <v>1.2</v>
      </c>
      <c r="P371" s="172">
        <v>0</v>
      </c>
      <c r="Q371" s="172">
        <f>ROUND(E371*P371,2)</f>
        <v>0</v>
      </c>
      <c r="R371" s="172" t="s">
        <v>476</v>
      </c>
      <c r="S371" s="172" t="s">
        <v>125</v>
      </c>
      <c r="T371" s="173" t="s">
        <v>125</v>
      </c>
      <c r="U371" s="159">
        <v>0.20899999999999999</v>
      </c>
      <c r="V371" s="159">
        <f>ROUND(E371*U371,2)</f>
        <v>967.02</v>
      </c>
      <c r="W371" s="159"/>
      <c r="X371" s="150"/>
      <c r="Y371" s="150"/>
      <c r="Z371" s="150"/>
      <c r="AA371" s="150"/>
      <c r="AB371" s="150"/>
      <c r="AC371" s="150"/>
      <c r="AD371" s="150"/>
      <c r="AE371" s="150"/>
      <c r="AF371" s="150"/>
      <c r="AG371" s="150" t="s">
        <v>477</v>
      </c>
      <c r="AH371" s="150"/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ht="22.5" outlineLevel="1" x14ac:dyDescent="0.2">
      <c r="A372" s="157"/>
      <c r="B372" s="158"/>
      <c r="C372" s="253" t="s">
        <v>502</v>
      </c>
      <c r="D372" s="254"/>
      <c r="E372" s="254"/>
      <c r="F372" s="254"/>
      <c r="G372" s="254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  <c r="R372" s="159"/>
      <c r="S372" s="159"/>
      <c r="T372" s="159"/>
      <c r="U372" s="159"/>
      <c r="V372" s="159"/>
      <c r="W372" s="159"/>
      <c r="X372" s="150"/>
      <c r="Y372" s="150"/>
      <c r="Z372" s="150"/>
      <c r="AA372" s="150"/>
      <c r="AB372" s="150"/>
      <c r="AC372" s="150"/>
      <c r="AD372" s="150"/>
      <c r="AE372" s="150"/>
      <c r="AF372" s="150"/>
      <c r="AG372" s="150" t="s">
        <v>156</v>
      </c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74" t="str">
        <f>C372</f>
        <v>Oškrabání, jednonásobné mydlení, částečné vyhlazení malířskou masou jednonásobné, malba dvojnásobná, bez pačokování, jednobarevná s bílým stropem.</v>
      </c>
      <c r="BB372" s="150"/>
      <c r="BC372" s="150"/>
      <c r="BD372" s="150"/>
      <c r="BE372" s="150"/>
      <c r="BF372" s="150"/>
      <c r="BG372" s="150"/>
      <c r="BH372" s="150"/>
    </row>
    <row r="373" spans="1:60" outlineLevel="1" x14ac:dyDescent="0.2">
      <c r="A373" s="157"/>
      <c r="B373" s="158"/>
      <c r="C373" s="193" t="s">
        <v>217</v>
      </c>
      <c r="D373" s="189"/>
      <c r="E373" s="190"/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  <c r="R373" s="159"/>
      <c r="S373" s="159"/>
      <c r="T373" s="159"/>
      <c r="U373" s="159"/>
      <c r="V373" s="159"/>
      <c r="W373" s="159"/>
      <c r="X373" s="150"/>
      <c r="Y373" s="150"/>
      <c r="Z373" s="150"/>
      <c r="AA373" s="150"/>
      <c r="AB373" s="150"/>
      <c r="AC373" s="150"/>
      <c r="AD373" s="150"/>
      <c r="AE373" s="150"/>
      <c r="AF373" s="150"/>
      <c r="AG373" s="150" t="s">
        <v>158</v>
      </c>
      <c r="AH373" s="150">
        <v>0</v>
      </c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1" x14ac:dyDescent="0.2">
      <c r="A374" s="157"/>
      <c r="B374" s="158"/>
      <c r="C374" s="193" t="s">
        <v>218</v>
      </c>
      <c r="D374" s="189"/>
      <c r="E374" s="190">
        <v>2791.1664000000001</v>
      </c>
      <c r="F374" s="159"/>
      <c r="G374" s="159"/>
      <c r="H374" s="159"/>
      <c r="I374" s="159"/>
      <c r="J374" s="159"/>
      <c r="K374" s="159"/>
      <c r="L374" s="159"/>
      <c r="M374" s="159"/>
      <c r="N374" s="159"/>
      <c r="O374" s="159"/>
      <c r="P374" s="159"/>
      <c r="Q374" s="159"/>
      <c r="R374" s="159"/>
      <c r="S374" s="159"/>
      <c r="T374" s="159"/>
      <c r="U374" s="159"/>
      <c r="V374" s="159"/>
      <c r="W374" s="159"/>
      <c r="X374" s="150"/>
      <c r="Y374" s="150"/>
      <c r="Z374" s="150"/>
      <c r="AA374" s="150"/>
      <c r="AB374" s="150"/>
      <c r="AC374" s="150"/>
      <c r="AD374" s="150"/>
      <c r="AE374" s="150"/>
      <c r="AF374" s="150"/>
      <c r="AG374" s="150" t="s">
        <v>158</v>
      </c>
      <c r="AH374" s="150">
        <v>0</v>
      </c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1" x14ac:dyDescent="0.2">
      <c r="A375" s="157"/>
      <c r="B375" s="158"/>
      <c r="C375" s="193" t="s">
        <v>219</v>
      </c>
      <c r="D375" s="189"/>
      <c r="E375" s="190">
        <v>-95.468999999999994</v>
      </c>
      <c r="F375" s="159"/>
      <c r="G375" s="159"/>
      <c r="H375" s="159"/>
      <c r="I375" s="159"/>
      <c r="J375" s="159"/>
      <c r="K375" s="159"/>
      <c r="L375" s="159"/>
      <c r="M375" s="159"/>
      <c r="N375" s="159"/>
      <c r="O375" s="159"/>
      <c r="P375" s="159"/>
      <c r="Q375" s="159"/>
      <c r="R375" s="159"/>
      <c r="S375" s="159"/>
      <c r="T375" s="159"/>
      <c r="U375" s="159"/>
      <c r="V375" s="159"/>
      <c r="W375" s="159"/>
      <c r="X375" s="150"/>
      <c r="Y375" s="150"/>
      <c r="Z375" s="150"/>
      <c r="AA375" s="150"/>
      <c r="AB375" s="150"/>
      <c r="AC375" s="150"/>
      <c r="AD375" s="150"/>
      <c r="AE375" s="150"/>
      <c r="AF375" s="150"/>
      <c r="AG375" s="150" t="s">
        <v>158</v>
      </c>
      <c r="AH375" s="150">
        <v>0</v>
      </c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outlineLevel="1" x14ac:dyDescent="0.2">
      <c r="A376" s="157"/>
      <c r="B376" s="158"/>
      <c r="C376" s="193" t="s">
        <v>205</v>
      </c>
      <c r="D376" s="189"/>
      <c r="E376" s="190">
        <v>940.05</v>
      </c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  <c r="R376" s="159"/>
      <c r="S376" s="159"/>
      <c r="T376" s="159"/>
      <c r="U376" s="159"/>
      <c r="V376" s="159"/>
      <c r="W376" s="159"/>
      <c r="X376" s="150"/>
      <c r="Y376" s="150"/>
      <c r="Z376" s="150"/>
      <c r="AA376" s="150"/>
      <c r="AB376" s="150"/>
      <c r="AC376" s="150"/>
      <c r="AD376" s="150"/>
      <c r="AE376" s="150"/>
      <c r="AF376" s="150"/>
      <c r="AG376" s="150" t="s">
        <v>158</v>
      </c>
      <c r="AH376" s="150">
        <v>0</v>
      </c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1" x14ac:dyDescent="0.2">
      <c r="A377" s="157"/>
      <c r="B377" s="158"/>
      <c r="C377" s="193" t="s">
        <v>220</v>
      </c>
      <c r="D377" s="189"/>
      <c r="E377" s="190">
        <v>57.142800000000001</v>
      </c>
      <c r="F377" s="159"/>
      <c r="G377" s="159"/>
      <c r="H377" s="159"/>
      <c r="I377" s="159"/>
      <c r="J377" s="159"/>
      <c r="K377" s="159"/>
      <c r="L377" s="159"/>
      <c r="M377" s="159"/>
      <c r="N377" s="159"/>
      <c r="O377" s="159"/>
      <c r="P377" s="159"/>
      <c r="Q377" s="159"/>
      <c r="R377" s="159"/>
      <c r="S377" s="159"/>
      <c r="T377" s="159"/>
      <c r="U377" s="159"/>
      <c r="V377" s="159"/>
      <c r="W377" s="159"/>
      <c r="X377" s="150"/>
      <c r="Y377" s="150"/>
      <c r="Z377" s="150"/>
      <c r="AA377" s="150"/>
      <c r="AB377" s="150"/>
      <c r="AC377" s="150"/>
      <c r="AD377" s="150"/>
      <c r="AE377" s="150"/>
      <c r="AF377" s="150"/>
      <c r="AG377" s="150" t="s">
        <v>158</v>
      </c>
      <c r="AH377" s="150">
        <v>0</v>
      </c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outlineLevel="1" x14ac:dyDescent="0.2">
      <c r="A378" s="157"/>
      <c r="B378" s="158"/>
      <c r="C378" s="193" t="s">
        <v>206</v>
      </c>
      <c r="D378" s="189"/>
      <c r="E378" s="190">
        <v>292.91000000000003</v>
      </c>
      <c r="F378" s="159"/>
      <c r="G378" s="1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  <c r="R378" s="159"/>
      <c r="S378" s="159"/>
      <c r="T378" s="159"/>
      <c r="U378" s="159"/>
      <c r="V378" s="159"/>
      <c r="W378" s="159"/>
      <c r="X378" s="150"/>
      <c r="Y378" s="150"/>
      <c r="Z378" s="150"/>
      <c r="AA378" s="150"/>
      <c r="AB378" s="150"/>
      <c r="AC378" s="150"/>
      <c r="AD378" s="150"/>
      <c r="AE378" s="150"/>
      <c r="AF378" s="150"/>
      <c r="AG378" s="150" t="s">
        <v>158</v>
      </c>
      <c r="AH378" s="150">
        <v>0</v>
      </c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outlineLevel="1" x14ac:dyDescent="0.2">
      <c r="A379" s="157"/>
      <c r="B379" s="158"/>
      <c r="C379" s="193" t="s">
        <v>221</v>
      </c>
      <c r="D379" s="189"/>
      <c r="E379" s="190">
        <v>550.89919999999995</v>
      </c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  <c r="R379" s="159"/>
      <c r="S379" s="159"/>
      <c r="T379" s="159"/>
      <c r="U379" s="159"/>
      <c r="V379" s="159"/>
      <c r="W379" s="159"/>
      <c r="X379" s="150"/>
      <c r="Y379" s="150"/>
      <c r="Z379" s="150"/>
      <c r="AA379" s="150"/>
      <c r="AB379" s="150"/>
      <c r="AC379" s="150"/>
      <c r="AD379" s="150"/>
      <c r="AE379" s="150"/>
      <c r="AF379" s="150"/>
      <c r="AG379" s="150" t="s">
        <v>158</v>
      </c>
      <c r="AH379" s="150">
        <v>0</v>
      </c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outlineLevel="1" x14ac:dyDescent="0.2">
      <c r="A380" s="157"/>
      <c r="B380" s="158"/>
      <c r="C380" s="193" t="s">
        <v>222</v>
      </c>
      <c r="D380" s="189"/>
      <c r="E380" s="190">
        <v>90.169600000000003</v>
      </c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  <c r="R380" s="159"/>
      <c r="S380" s="159"/>
      <c r="T380" s="159"/>
      <c r="U380" s="159"/>
      <c r="V380" s="159"/>
      <c r="W380" s="159"/>
      <c r="X380" s="150"/>
      <c r="Y380" s="150"/>
      <c r="Z380" s="150"/>
      <c r="AA380" s="150"/>
      <c r="AB380" s="150"/>
      <c r="AC380" s="150"/>
      <c r="AD380" s="150"/>
      <c r="AE380" s="150"/>
      <c r="AF380" s="150"/>
      <c r="AG380" s="150" t="s">
        <v>158</v>
      </c>
      <c r="AH380" s="150">
        <v>0</v>
      </c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x14ac:dyDescent="0.2">
      <c r="A381" s="161" t="s">
        <v>120</v>
      </c>
      <c r="B381" s="162" t="s">
        <v>90</v>
      </c>
      <c r="C381" s="183" t="s">
        <v>91</v>
      </c>
      <c r="D381" s="163"/>
      <c r="E381" s="164"/>
      <c r="F381" s="165"/>
      <c r="G381" s="165">
        <f>SUMIF(AG382:AG391,"&lt;&gt;NOR",G382:G391)</f>
        <v>0</v>
      </c>
      <c r="H381" s="165"/>
      <c r="I381" s="165">
        <f>SUM(I382:I391)</f>
        <v>0</v>
      </c>
      <c r="J381" s="165"/>
      <c r="K381" s="165">
        <f>SUM(K382:K391)</f>
        <v>105480.22</v>
      </c>
      <c r="L381" s="165"/>
      <c r="M381" s="165">
        <f>SUM(M382:M391)</f>
        <v>0</v>
      </c>
      <c r="N381" s="165"/>
      <c r="O381" s="165">
        <f>SUM(O382:O391)</f>
        <v>0</v>
      </c>
      <c r="P381" s="165"/>
      <c r="Q381" s="165">
        <f>SUM(Q382:Q391)</f>
        <v>0</v>
      </c>
      <c r="R381" s="165"/>
      <c r="S381" s="165"/>
      <c r="T381" s="166"/>
      <c r="U381" s="160"/>
      <c r="V381" s="160">
        <f>SUM(V382:V391)</f>
        <v>452.53999999999996</v>
      </c>
      <c r="W381" s="160"/>
      <c r="AG381" t="s">
        <v>121</v>
      </c>
    </row>
    <row r="382" spans="1:60" outlineLevel="1" x14ac:dyDescent="0.2">
      <c r="A382" s="175">
        <v>83</v>
      </c>
      <c r="B382" s="176" t="s">
        <v>503</v>
      </c>
      <c r="C382" s="185" t="s">
        <v>504</v>
      </c>
      <c r="D382" s="177" t="s">
        <v>332</v>
      </c>
      <c r="E382" s="178">
        <v>80.600629999999995</v>
      </c>
      <c r="F382" s="179"/>
      <c r="G382" s="180">
        <f>ROUND(E382*F382,2)</f>
        <v>0</v>
      </c>
      <c r="H382" s="179">
        <v>0</v>
      </c>
      <c r="I382" s="180">
        <f>ROUND(E382*H382,2)</f>
        <v>0</v>
      </c>
      <c r="J382" s="179">
        <v>111.5</v>
      </c>
      <c r="K382" s="180">
        <f>ROUND(E382*J382,2)</f>
        <v>8986.9699999999993</v>
      </c>
      <c r="L382" s="180">
        <v>15</v>
      </c>
      <c r="M382" s="180">
        <f>G382*(1+L382/100)</f>
        <v>0</v>
      </c>
      <c r="N382" s="180">
        <v>0</v>
      </c>
      <c r="O382" s="180">
        <f>ROUND(E382*N382,2)</f>
        <v>0</v>
      </c>
      <c r="P382" s="180">
        <v>0</v>
      </c>
      <c r="Q382" s="180">
        <f>ROUND(E382*P382,2)</f>
        <v>0</v>
      </c>
      <c r="R382" s="180"/>
      <c r="S382" s="180" t="s">
        <v>125</v>
      </c>
      <c r="T382" s="181" t="s">
        <v>125</v>
      </c>
      <c r="U382" s="159">
        <v>0.16400000000000001</v>
      </c>
      <c r="V382" s="159">
        <f>ROUND(E382*U382,2)</f>
        <v>13.22</v>
      </c>
      <c r="W382" s="159"/>
      <c r="X382" s="150"/>
      <c r="Y382" s="150"/>
      <c r="Z382" s="150"/>
      <c r="AA382" s="150"/>
      <c r="AB382" s="150"/>
      <c r="AC382" s="150"/>
      <c r="AD382" s="150"/>
      <c r="AE382" s="150"/>
      <c r="AF382" s="150"/>
      <c r="AG382" s="150" t="s">
        <v>505</v>
      </c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ht="22.5" outlineLevel="1" x14ac:dyDescent="0.2">
      <c r="A383" s="175">
        <v>84</v>
      </c>
      <c r="B383" s="176" t="s">
        <v>506</v>
      </c>
      <c r="C383" s="185" t="s">
        <v>507</v>
      </c>
      <c r="D383" s="177" t="s">
        <v>332</v>
      </c>
      <c r="E383" s="178">
        <v>53.728380000000001</v>
      </c>
      <c r="F383" s="179"/>
      <c r="G383" s="180">
        <f>ROUND(E383*F383,2)</f>
        <v>0</v>
      </c>
      <c r="H383" s="179">
        <v>0</v>
      </c>
      <c r="I383" s="180">
        <f>ROUND(E383*H383,2)</f>
        <v>0</v>
      </c>
      <c r="J383" s="179">
        <v>261</v>
      </c>
      <c r="K383" s="180">
        <f>ROUND(E383*J383,2)</f>
        <v>14023.11</v>
      </c>
      <c r="L383" s="180">
        <v>15</v>
      </c>
      <c r="M383" s="180">
        <f>G383*(1+L383/100)</f>
        <v>0</v>
      </c>
      <c r="N383" s="180">
        <v>0</v>
      </c>
      <c r="O383" s="180">
        <f>ROUND(E383*N383,2)</f>
        <v>0</v>
      </c>
      <c r="P383" s="180">
        <v>0</v>
      </c>
      <c r="Q383" s="180">
        <f>ROUND(E383*P383,2)</f>
        <v>0</v>
      </c>
      <c r="R383" s="180" t="s">
        <v>274</v>
      </c>
      <c r="S383" s="180" t="s">
        <v>125</v>
      </c>
      <c r="T383" s="181" t="s">
        <v>125</v>
      </c>
      <c r="U383" s="159">
        <v>0.93300000000000005</v>
      </c>
      <c r="V383" s="159">
        <f>ROUND(E383*U383,2)</f>
        <v>50.13</v>
      </c>
      <c r="W383" s="159"/>
      <c r="X383" s="150"/>
      <c r="Y383" s="150"/>
      <c r="Z383" s="150"/>
      <c r="AA383" s="150"/>
      <c r="AB383" s="150"/>
      <c r="AC383" s="150"/>
      <c r="AD383" s="150"/>
      <c r="AE383" s="150"/>
      <c r="AF383" s="150"/>
      <c r="AG383" s="150" t="s">
        <v>505</v>
      </c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">
      <c r="A384" s="175">
        <v>85</v>
      </c>
      <c r="B384" s="176" t="s">
        <v>508</v>
      </c>
      <c r="C384" s="185" t="s">
        <v>509</v>
      </c>
      <c r="D384" s="177" t="s">
        <v>332</v>
      </c>
      <c r="E384" s="178">
        <v>26.864190000000001</v>
      </c>
      <c r="F384" s="179"/>
      <c r="G384" s="180">
        <f>ROUND(E384*F384,2)</f>
        <v>0</v>
      </c>
      <c r="H384" s="179">
        <v>0</v>
      </c>
      <c r="I384" s="180">
        <f>ROUND(E384*H384,2)</f>
        <v>0</v>
      </c>
      <c r="J384" s="179">
        <v>157.5</v>
      </c>
      <c r="K384" s="180">
        <f>ROUND(E384*J384,2)</f>
        <v>4231.1099999999997</v>
      </c>
      <c r="L384" s="180">
        <v>15</v>
      </c>
      <c r="M384" s="180">
        <f>G384*(1+L384/100)</f>
        <v>0</v>
      </c>
      <c r="N384" s="180">
        <v>0</v>
      </c>
      <c r="O384" s="180">
        <f>ROUND(E384*N384,2)</f>
        <v>0</v>
      </c>
      <c r="P384" s="180">
        <v>0</v>
      </c>
      <c r="Q384" s="180">
        <f>ROUND(E384*P384,2)</f>
        <v>0</v>
      </c>
      <c r="R384" s="180" t="s">
        <v>274</v>
      </c>
      <c r="S384" s="180" t="s">
        <v>125</v>
      </c>
      <c r="T384" s="181" t="s">
        <v>125</v>
      </c>
      <c r="U384" s="159">
        <v>0.65300000000000002</v>
      </c>
      <c r="V384" s="159">
        <f>ROUND(E384*U384,2)</f>
        <v>17.54</v>
      </c>
      <c r="W384" s="159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 t="s">
        <v>505</v>
      </c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ht="22.5" outlineLevel="1" x14ac:dyDescent="0.2">
      <c r="A385" s="167">
        <v>86</v>
      </c>
      <c r="B385" s="168" t="s">
        <v>510</v>
      </c>
      <c r="C385" s="184" t="s">
        <v>511</v>
      </c>
      <c r="D385" s="169" t="s">
        <v>332</v>
      </c>
      <c r="E385" s="170">
        <v>80.600629999999995</v>
      </c>
      <c r="F385" s="171"/>
      <c r="G385" s="172">
        <f>ROUND(E385*F385,2)</f>
        <v>0</v>
      </c>
      <c r="H385" s="171">
        <v>0</v>
      </c>
      <c r="I385" s="172">
        <f>ROUND(E385*H385,2)</f>
        <v>0</v>
      </c>
      <c r="J385" s="171">
        <v>177</v>
      </c>
      <c r="K385" s="172">
        <f>ROUND(E385*J385,2)</f>
        <v>14266.31</v>
      </c>
      <c r="L385" s="172">
        <v>15</v>
      </c>
      <c r="M385" s="172">
        <f>G385*(1+L385/100)</f>
        <v>0</v>
      </c>
      <c r="N385" s="172">
        <v>0</v>
      </c>
      <c r="O385" s="172">
        <f>ROUND(E385*N385,2)</f>
        <v>0</v>
      </c>
      <c r="P385" s="172">
        <v>0</v>
      </c>
      <c r="Q385" s="172">
        <f>ROUND(E385*P385,2)</f>
        <v>0</v>
      </c>
      <c r="R385" s="172" t="s">
        <v>274</v>
      </c>
      <c r="S385" s="172" t="s">
        <v>125</v>
      </c>
      <c r="T385" s="173" t="s">
        <v>125</v>
      </c>
      <c r="U385" s="159">
        <v>1.47</v>
      </c>
      <c r="V385" s="159">
        <f>ROUND(E385*U385,2)</f>
        <v>118.48</v>
      </c>
      <c r="W385" s="159"/>
      <c r="X385" s="150"/>
      <c r="Y385" s="150"/>
      <c r="Z385" s="150"/>
      <c r="AA385" s="150"/>
      <c r="AB385" s="150"/>
      <c r="AC385" s="150"/>
      <c r="AD385" s="150"/>
      <c r="AE385" s="150"/>
      <c r="AF385" s="150"/>
      <c r="AG385" s="150" t="s">
        <v>505</v>
      </c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1" x14ac:dyDescent="0.2">
      <c r="A386" s="157"/>
      <c r="B386" s="158"/>
      <c r="C386" s="244" t="s">
        <v>512</v>
      </c>
      <c r="D386" s="245"/>
      <c r="E386" s="245"/>
      <c r="F386" s="245"/>
      <c r="G386" s="245"/>
      <c r="H386" s="159"/>
      <c r="I386" s="159"/>
      <c r="J386" s="159"/>
      <c r="K386" s="159"/>
      <c r="L386" s="159"/>
      <c r="M386" s="159"/>
      <c r="N386" s="159"/>
      <c r="O386" s="159"/>
      <c r="P386" s="159"/>
      <c r="Q386" s="159"/>
      <c r="R386" s="159"/>
      <c r="S386" s="159"/>
      <c r="T386" s="159"/>
      <c r="U386" s="159"/>
      <c r="V386" s="159"/>
      <c r="W386" s="159"/>
      <c r="X386" s="150"/>
      <c r="Y386" s="150"/>
      <c r="Z386" s="150"/>
      <c r="AA386" s="150"/>
      <c r="AB386" s="150"/>
      <c r="AC386" s="150"/>
      <c r="AD386" s="150"/>
      <c r="AE386" s="150"/>
      <c r="AF386" s="150"/>
      <c r="AG386" s="150" t="s">
        <v>129</v>
      </c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1" x14ac:dyDescent="0.2">
      <c r="A387" s="175">
        <v>87</v>
      </c>
      <c r="B387" s="176" t="s">
        <v>513</v>
      </c>
      <c r="C387" s="185" t="s">
        <v>514</v>
      </c>
      <c r="D387" s="177" t="s">
        <v>332</v>
      </c>
      <c r="E387" s="178">
        <v>1128.4087999999999</v>
      </c>
      <c r="F387" s="179"/>
      <c r="G387" s="180">
        <f>ROUND(E387*F387,2)</f>
        <v>0</v>
      </c>
      <c r="H387" s="179">
        <v>0</v>
      </c>
      <c r="I387" s="180">
        <f>ROUND(E387*H387,2)</f>
        <v>0</v>
      </c>
      <c r="J387" s="179">
        <v>15</v>
      </c>
      <c r="K387" s="180">
        <f>ROUND(E387*J387,2)</f>
        <v>16926.13</v>
      </c>
      <c r="L387" s="180">
        <v>15</v>
      </c>
      <c r="M387" s="180">
        <f>G387*(1+L387/100)</f>
        <v>0</v>
      </c>
      <c r="N387" s="180">
        <v>0</v>
      </c>
      <c r="O387" s="180">
        <f>ROUND(E387*N387,2)</f>
        <v>0</v>
      </c>
      <c r="P387" s="180">
        <v>0</v>
      </c>
      <c r="Q387" s="180">
        <f>ROUND(E387*P387,2)</f>
        <v>0</v>
      </c>
      <c r="R387" s="180" t="s">
        <v>274</v>
      </c>
      <c r="S387" s="180" t="s">
        <v>125</v>
      </c>
      <c r="T387" s="181" t="s">
        <v>125</v>
      </c>
      <c r="U387" s="159">
        <v>0</v>
      </c>
      <c r="V387" s="159">
        <f>ROUND(E387*U387,2)</f>
        <v>0</v>
      </c>
      <c r="W387" s="159"/>
      <c r="X387" s="150"/>
      <c r="Y387" s="150"/>
      <c r="Z387" s="150"/>
      <c r="AA387" s="150"/>
      <c r="AB387" s="150"/>
      <c r="AC387" s="150"/>
      <c r="AD387" s="150"/>
      <c r="AE387" s="150"/>
      <c r="AF387" s="150"/>
      <c r="AG387" s="150" t="s">
        <v>505</v>
      </c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ht="22.5" outlineLevel="1" x14ac:dyDescent="0.2">
      <c r="A388" s="167">
        <v>88</v>
      </c>
      <c r="B388" s="168" t="s">
        <v>515</v>
      </c>
      <c r="C388" s="184" t="s">
        <v>516</v>
      </c>
      <c r="D388" s="169" t="s">
        <v>332</v>
      </c>
      <c r="E388" s="170">
        <v>80.600629999999995</v>
      </c>
      <c r="F388" s="171"/>
      <c r="G388" s="172">
        <f>ROUND(E388*F388,2)</f>
        <v>0</v>
      </c>
      <c r="H388" s="171">
        <v>0</v>
      </c>
      <c r="I388" s="172">
        <f>ROUND(E388*H388,2)</f>
        <v>0</v>
      </c>
      <c r="J388" s="171">
        <v>227.5</v>
      </c>
      <c r="K388" s="172">
        <f>ROUND(E388*J388,2)</f>
        <v>18336.64</v>
      </c>
      <c r="L388" s="172">
        <v>15</v>
      </c>
      <c r="M388" s="172">
        <f>G388*(1+L388/100)</f>
        <v>0</v>
      </c>
      <c r="N388" s="172">
        <v>0</v>
      </c>
      <c r="O388" s="172">
        <f>ROUND(E388*N388,2)</f>
        <v>0</v>
      </c>
      <c r="P388" s="172">
        <v>0</v>
      </c>
      <c r="Q388" s="172">
        <f>ROUND(E388*P388,2)</f>
        <v>0</v>
      </c>
      <c r="R388" s="172" t="s">
        <v>274</v>
      </c>
      <c r="S388" s="172" t="s">
        <v>125</v>
      </c>
      <c r="T388" s="173" t="s">
        <v>125</v>
      </c>
      <c r="U388" s="159">
        <v>2.8260000000000001</v>
      </c>
      <c r="V388" s="159">
        <f>ROUND(E388*U388,2)</f>
        <v>227.78</v>
      </c>
      <c r="W388" s="159"/>
      <c r="X388" s="150"/>
      <c r="Y388" s="150"/>
      <c r="Z388" s="150"/>
      <c r="AA388" s="150"/>
      <c r="AB388" s="150"/>
      <c r="AC388" s="150"/>
      <c r="AD388" s="150"/>
      <c r="AE388" s="150"/>
      <c r="AF388" s="150"/>
      <c r="AG388" s="150" t="s">
        <v>505</v>
      </c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1" x14ac:dyDescent="0.2">
      <c r="A389" s="157"/>
      <c r="B389" s="158"/>
      <c r="C389" s="244" t="s">
        <v>517</v>
      </c>
      <c r="D389" s="245"/>
      <c r="E389" s="245"/>
      <c r="F389" s="245"/>
      <c r="G389" s="245"/>
      <c r="H389" s="159"/>
      <c r="I389" s="159"/>
      <c r="J389" s="159"/>
      <c r="K389" s="159"/>
      <c r="L389" s="159"/>
      <c r="M389" s="159"/>
      <c r="N389" s="159"/>
      <c r="O389" s="159"/>
      <c r="P389" s="159"/>
      <c r="Q389" s="159"/>
      <c r="R389" s="159"/>
      <c r="S389" s="159"/>
      <c r="T389" s="159"/>
      <c r="U389" s="159"/>
      <c r="V389" s="159"/>
      <c r="W389" s="159"/>
      <c r="X389" s="150"/>
      <c r="Y389" s="150"/>
      <c r="Z389" s="150"/>
      <c r="AA389" s="150"/>
      <c r="AB389" s="150"/>
      <c r="AC389" s="150"/>
      <c r="AD389" s="150"/>
      <c r="AE389" s="150"/>
      <c r="AF389" s="150"/>
      <c r="AG389" s="150" t="s">
        <v>129</v>
      </c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ht="22.5" outlineLevel="1" x14ac:dyDescent="0.2">
      <c r="A390" s="175">
        <v>89</v>
      </c>
      <c r="B390" s="176" t="s">
        <v>518</v>
      </c>
      <c r="C390" s="185" t="s">
        <v>519</v>
      </c>
      <c r="D390" s="177" t="s">
        <v>332</v>
      </c>
      <c r="E390" s="178">
        <v>241.80188999999999</v>
      </c>
      <c r="F390" s="179"/>
      <c r="G390" s="180">
        <f>ROUND(E390*F390,2)</f>
        <v>0</v>
      </c>
      <c r="H390" s="179">
        <v>0</v>
      </c>
      <c r="I390" s="180">
        <f>ROUND(E390*H390,2)</f>
        <v>0</v>
      </c>
      <c r="J390" s="179">
        <v>25.4</v>
      </c>
      <c r="K390" s="180">
        <f>ROUND(E390*J390,2)</f>
        <v>6141.77</v>
      </c>
      <c r="L390" s="180">
        <v>15</v>
      </c>
      <c r="M390" s="180">
        <f>G390*(1+L390/100)</f>
        <v>0</v>
      </c>
      <c r="N390" s="180">
        <v>0</v>
      </c>
      <c r="O390" s="180">
        <f>ROUND(E390*N390,2)</f>
        <v>0</v>
      </c>
      <c r="P390" s="180">
        <v>0</v>
      </c>
      <c r="Q390" s="180">
        <f>ROUND(E390*P390,2)</f>
        <v>0</v>
      </c>
      <c r="R390" s="180" t="s">
        <v>274</v>
      </c>
      <c r="S390" s="180" t="s">
        <v>125</v>
      </c>
      <c r="T390" s="181" t="s">
        <v>125</v>
      </c>
      <c r="U390" s="159">
        <v>0.105</v>
      </c>
      <c r="V390" s="159">
        <f>ROUND(E390*U390,2)</f>
        <v>25.39</v>
      </c>
      <c r="W390" s="159"/>
      <c r="X390" s="150"/>
      <c r="Y390" s="150"/>
      <c r="Z390" s="150"/>
      <c r="AA390" s="150"/>
      <c r="AB390" s="150"/>
      <c r="AC390" s="150"/>
      <c r="AD390" s="150"/>
      <c r="AE390" s="150"/>
      <c r="AF390" s="150"/>
      <c r="AG390" s="150" t="s">
        <v>505</v>
      </c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1" x14ac:dyDescent="0.2">
      <c r="A391" s="167">
        <v>90</v>
      </c>
      <c r="B391" s="168" t="s">
        <v>520</v>
      </c>
      <c r="C391" s="184" t="s">
        <v>521</v>
      </c>
      <c r="D391" s="169" t="s">
        <v>332</v>
      </c>
      <c r="E391" s="170">
        <v>80.600629999999995</v>
      </c>
      <c r="F391" s="171"/>
      <c r="G391" s="172">
        <f>ROUND(E391*F391,2)</f>
        <v>0</v>
      </c>
      <c r="H391" s="171">
        <v>0</v>
      </c>
      <c r="I391" s="172">
        <f>ROUND(E391*H391,2)</f>
        <v>0</v>
      </c>
      <c r="J391" s="171">
        <v>280</v>
      </c>
      <c r="K391" s="172">
        <f>ROUND(E391*J391,2)</f>
        <v>22568.18</v>
      </c>
      <c r="L391" s="172">
        <v>15</v>
      </c>
      <c r="M391" s="172">
        <f>G391*(1+L391/100)</f>
        <v>0</v>
      </c>
      <c r="N391" s="172">
        <v>0</v>
      </c>
      <c r="O391" s="172">
        <f>ROUND(E391*N391,2)</f>
        <v>0</v>
      </c>
      <c r="P391" s="172">
        <v>0</v>
      </c>
      <c r="Q391" s="172">
        <f>ROUND(E391*P391,2)</f>
        <v>0</v>
      </c>
      <c r="R391" s="172" t="s">
        <v>274</v>
      </c>
      <c r="S391" s="172" t="s">
        <v>125</v>
      </c>
      <c r="T391" s="173" t="s">
        <v>125</v>
      </c>
      <c r="U391" s="159">
        <v>0</v>
      </c>
      <c r="V391" s="159">
        <f>ROUND(E391*U391,2)</f>
        <v>0</v>
      </c>
      <c r="W391" s="159"/>
      <c r="X391" s="150"/>
      <c r="Y391" s="150"/>
      <c r="Z391" s="150"/>
      <c r="AA391" s="150"/>
      <c r="AB391" s="150"/>
      <c r="AC391" s="150"/>
      <c r="AD391" s="150"/>
      <c r="AE391" s="150"/>
      <c r="AF391" s="150"/>
      <c r="AG391" s="150" t="s">
        <v>505</v>
      </c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x14ac:dyDescent="0.2">
      <c r="A392" s="5"/>
      <c r="B392" s="6"/>
      <c r="C392" s="186"/>
      <c r="D392" s="8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AE392">
        <v>15</v>
      </c>
      <c r="AF392">
        <v>21</v>
      </c>
    </row>
    <row r="393" spans="1:60" x14ac:dyDescent="0.2">
      <c r="A393" s="153"/>
      <c r="B393" s="154" t="s">
        <v>29</v>
      </c>
      <c r="C393" s="187"/>
      <c r="D393" s="155"/>
      <c r="E393" s="156"/>
      <c r="F393" s="156"/>
      <c r="G393" s="182">
        <f>G8+G46+G73+G98+G103+G107+G110+G143+G169+G172+G188+G207+G228+G293+G312+G334+G344+G381</f>
        <v>0</v>
      </c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AE393">
        <f>SUMIF(L7:L391,AE392,G7:G391)</f>
        <v>0</v>
      </c>
      <c r="AF393">
        <f>SUMIF(L7:L391,AF392,G7:G391)</f>
        <v>0</v>
      </c>
      <c r="AG393" t="s">
        <v>148</v>
      </c>
    </row>
    <row r="394" spans="1:60" x14ac:dyDescent="0.2">
      <c r="C394" s="188"/>
      <c r="D394" s="141"/>
      <c r="AG394" t="s">
        <v>149</v>
      </c>
    </row>
    <row r="395" spans="1:60" x14ac:dyDescent="0.2">
      <c r="D395" s="141"/>
    </row>
    <row r="396" spans="1:60" x14ac:dyDescent="0.2">
      <c r="D396" s="141"/>
    </row>
    <row r="397" spans="1:60" x14ac:dyDescent="0.2">
      <c r="D397" s="141"/>
    </row>
    <row r="398" spans="1:60" x14ac:dyDescent="0.2">
      <c r="D398" s="141"/>
    </row>
    <row r="399" spans="1:60" x14ac:dyDescent="0.2">
      <c r="D399" s="141"/>
    </row>
    <row r="400" spans="1:60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password="9DC0" sheet="1"/>
  <mergeCells count="31">
    <mergeCell ref="C51:G51"/>
    <mergeCell ref="A1:G1"/>
    <mergeCell ref="C2:G2"/>
    <mergeCell ref="C3:G3"/>
    <mergeCell ref="C4:G4"/>
    <mergeCell ref="C10:G10"/>
    <mergeCell ref="C26:G26"/>
    <mergeCell ref="C27:G27"/>
    <mergeCell ref="C32:G32"/>
    <mergeCell ref="C33:G33"/>
    <mergeCell ref="C34:G34"/>
    <mergeCell ref="C35:G35"/>
    <mergeCell ref="C227:G227"/>
    <mergeCell ref="C54:G54"/>
    <mergeCell ref="C68:G68"/>
    <mergeCell ref="C75:G75"/>
    <mergeCell ref="C112:G112"/>
    <mergeCell ref="C118:G118"/>
    <mergeCell ref="C127:G127"/>
    <mergeCell ref="C133:G133"/>
    <mergeCell ref="C154:G154"/>
    <mergeCell ref="C155:G155"/>
    <mergeCell ref="C171:G171"/>
    <mergeCell ref="C187:G187"/>
    <mergeCell ref="C389:G389"/>
    <mergeCell ref="C292:G292"/>
    <mergeCell ref="C295:G295"/>
    <mergeCell ref="C296:G296"/>
    <mergeCell ref="C311:G311"/>
    <mergeCell ref="C372:G372"/>
    <mergeCell ref="C386:G38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2 0 Pol</vt:lpstr>
      <vt:lpstr>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0 Pol'!Názvy_tisku</vt:lpstr>
      <vt:lpstr>'2 1 Pol'!Názvy_tisku</vt:lpstr>
      <vt:lpstr>oadresa</vt:lpstr>
      <vt:lpstr>Stavba!Objednatel</vt:lpstr>
      <vt:lpstr>Stavba!Objekt</vt:lpstr>
      <vt:lpstr>'2 0 Pol'!Oblast_tisku</vt:lpstr>
      <vt:lpstr>'2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</dc:creator>
  <cp:lastModifiedBy>PC</cp:lastModifiedBy>
  <cp:lastPrinted>2014-02-28T09:52:57Z</cp:lastPrinted>
  <dcterms:created xsi:type="dcterms:W3CDTF">2009-04-08T07:15:50Z</dcterms:created>
  <dcterms:modified xsi:type="dcterms:W3CDTF">2018-07-23T07:50:13Z</dcterms:modified>
</cp:coreProperties>
</file>